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293" documentId="8_{25B17C24-4C37-4B62-B67E-220AFE8FF1A1}" xr6:coauthVersionLast="47" xr6:coauthVersionMax="47" xr10:uidLastSave="{F005DA8F-4C86-4CC9-9CCF-25DC6D8E582A}"/>
  <bookViews>
    <workbookView xWindow="-80" yWindow="-80" windowWidth="19360" windowHeight="11440" activeTab="1" xr2:uid="{262E1B18-8CF9-4891-95B9-035D6B2BF5B4}"/>
  </bookViews>
  <sheets>
    <sheet name="Disclaimer" sheetId="11" r:id="rId1"/>
    <sheet name="P&amp;L" sheetId="1" r:id="rId2"/>
    <sheet name="BS" sheetId="7" r:id="rId3"/>
    <sheet name="CF" sheetId="15" r:id="rId4"/>
    <sheet name="Segment reporting" sheetId="5" r:id="rId5"/>
  </sheets>
  <externalReferences>
    <externalReference r:id="rId6"/>
    <externalReference r:id="rId7"/>
  </externalReferences>
  <definedNames>
    <definedName name="\A">[1]INCSTAT!#REF!</definedName>
    <definedName name="\AA">#REF!</definedName>
    <definedName name="____sfh64354" hidden="1">{"dcfsummary",#N/A,FALSE,"NHY - DCF Valuation";"agriculture",#N/A,FALSE,"NHY - DCF Valuation";"oilgas",#N/A,FALSE,"NHY - DCF Valuation";"oilgastot",#N/A,FALSE,"NHY - DCF Valuation";"lightmetals",#N/A,FALSE,"NHY - DCF Valuation";"petrochemicals",#N/A,FALSE,"NHY - DCF Valuation";"other",#N/A,FALSE,"NHY - DCF Valuation"}</definedName>
    <definedName name="___sfh64354" hidden="1">{"dcfsummary",#N/A,FALSE,"NHY - DCF Valuation";"agriculture",#N/A,FALSE,"NHY - DCF Valuation";"oilgas",#N/A,FALSE,"NHY - DCF Valuation";"oilgastot",#N/A,FALSE,"NHY - DCF Valuation";"lightmetals",#N/A,FALSE,"NHY - DCF Valuation";"petrochemicals",#N/A,FALSE,"NHY - DCF Valuation";"other",#N/A,FALSE,"NHY - DCF Valuation"}</definedName>
    <definedName name="__EPS94">#REF!</definedName>
    <definedName name="__EPS95">#REF!</definedName>
    <definedName name="__EPS96">#REF!</definedName>
    <definedName name="__EPS97">#REF!</definedName>
    <definedName name="__FDS_HYPERLINK_TOGGLE_STATE__" hidden="1">"ON"</definedName>
    <definedName name="__ROA94">#REF!</definedName>
    <definedName name="__ROA95">#REF!</definedName>
    <definedName name="__ROA96">#REF!</definedName>
    <definedName name="__ROA97">#REF!</definedName>
    <definedName name="__ROE94">#REF!</definedName>
    <definedName name="__ROE95">#REF!</definedName>
    <definedName name="__ROE96">#REF!</definedName>
    <definedName name="__ROE97">#REF!</definedName>
    <definedName name="__sfh64354" hidden="1">{"dcfsummary",#N/A,FALSE,"NHY - DCF Valuation";"agriculture",#N/A,FALSE,"NHY - DCF Valuation";"oilgas",#N/A,FALSE,"NHY - DCF Valuation";"oilgastot",#N/A,FALSE,"NHY - DCF Valuation";"lightmetals",#N/A,FALSE,"NHY - DCF Valuation";"petrochemicals",#N/A,FALSE,"NHY - DCF Valuation";"other",#N/A,FALSE,"NHY - DCF Valuation"}</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EPS94">#REF!</definedName>
    <definedName name="_EPS95">#REF!</definedName>
    <definedName name="_EPS96">#REF!</definedName>
    <definedName name="_EPS97">#REF!</definedName>
    <definedName name="_jcf_dummy_">#REF!</definedName>
    <definedName name="_ROA94">#REF!</definedName>
    <definedName name="_ROA95">#REF!</definedName>
    <definedName name="_ROA96">#REF!</definedName>
    <definedName name="_ROA97">#REF!</definedName>
    <definedName name="_ROE94">#REF!</definedName>
    <definedName name="_ROE95">#REF!</definedName>
    <definedName name="_ROE96">#REF!</definedName>
    <definedName name="_ROE97">#REF!</definedName>
    <definedName name="_sfh64354" hidden="1">{"dcfsummary",#N/A,FALSE,"NHY - DCF Valuation";"agriculture",#N/A,FALSE,"NHY - DCF Valuation";"oilgas",#N/A,FALSE,"NHY - DCF Valuation";"oilgastot",#N/A,FALSE,"NHY - DCF Valuation";"lightmetals",#N/A,FALSE,"NHY - DCF Valuation";"petrochemicals",#N/A,FALSE,"NHY - DCF Valuation";"other",#N/A,FALSE,"NHY - DCF Valuation"}</definedName>
    <definedName name="_Sort" localSheetId="0" hidden="1">#REF!</definedName>
    <definedName name="_Sort" hidden="1">#REF!</definedName>
    <definedName name="_Table2_Out" hidden="1">#REF!</definedName>
    <definedName name="a_sted">#REF!</definedName>
    <definedName name="a_sted_akk">#REF!</definedName>
    <definedName name="aa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tual_H_master">#REF!</definedName>
    <definedName name="Actual_Q_balance">[2]Balance!$AS:$AS</definedName>
    <definedName name="Actual_Q_cash">#REF!</definedName>
    <definedName name="Actual_Q_income">#REF!</definedName>
    <definedName name="Actual_Q_master">#REF!</definedName>
    <definedName name="Actual_Y_master">#REF!</definedName>
    <definedName name="adfsgsdf5352" hidden="1">{"dcfsummary",#N/A,FALSE,"NHY - DCF Valuation";"agriculture",#N/A,FALSE,"NHY - DCF Valuation";"oilgas",#N/A,FALSE,"NHY - DCF Valuation";"oilgastot",#N/A,FALSE,"NHY - DCF Valuation";"lightmetals",#N/A,FALSE,"NHY - DCF Valuation";"petrochemicals",#N/A,FALSE,"NHY - DCF Valuation";"other",#N/A,FALSE,"NHY - DCF Valuation"}</definedName>
    <definedName name="adsaf45t234" hidden="1">{"dcfsummary",#N/A,FALSE,"NHY - DCF Valuation";"agriculture",#N/A,FALSE,"NHY - DCF Valuation";"oilgas",#N/A,FALSE,"NHY - DCF Valuation";"oilgastot",#N/A,FALSE,"NHY - DCF Valuation";"lightmetals",#N/A,FALSE,"NHY - DCF Valuation";"petrochemicals",#N/A,FALSE,"NHY - DCF Valuation";"other",#N/A,FALSE,"NHY - DCF Valuation"}</definedName>
    <definedName name="adsfadsfasdfasdf" hidden="1">{"dcfsummary",#N/A,FALSE,"NHY - DCF Valuation";"agriculture",#N/A,FALSE,"NHY - DCF Valuation";"oilgas",#N/A,FALSE,"NHY - DCF Valuation";"oilgastot",#N/A,FALSE,"NHY - DCF Valuation";"lightmetals",#N/A,FALSE,"NHY - DCF Valuation";"petrochemicals",#N/A,FALSE,"NHY - DCF Valuation";"other",#N/A,FALSE,"NHY - DCF Valuation"}</definedName>
    <definedName name="adsfsrg5t" hidden="1">{"dcfsummary",#N/A,FALSE,"NHY - DCF Valuation";"agriculture",#N/A,FALSE,"NHY - DCF Valuation";"oilgas",#N/A,FALSE,"NHY - DCF Valuation";"oilgastot",#N/A,FALSE,"NHY - DCF Valuation";"lightmetals",#N/A,FALSE,"NHY - DCF Valuation";"petrochemicals",#N/A,FALSE,"NHY - DCF Valuation";"other",#N/A,FALSE,"NHY - DCF Valuation"}</definedName>
    <definedName name="adsgsdfhg56" hidden="1">{"dcfsummary",#N/A,FALSE,"NHY - DCF Valuation";"agriculture",#N/A,FALSE,"NHY - DCF Valuation";"oilgas",#N/A,FALSE,"NHY - DCF Valuation";"oilgastot",#N/A,FALSE,"NHY - DCF Valuation";"lightmetals",#N/A,FALSE,"NHY - DCF Valuation";"petrochemicals",#N/A,FALSE,"NHY - DCF Valuation";"other",#N/A,FALSE,"NHY - DCF Valuation"}</definedName>
    <definedName name="adssd234" hidden="1">{"dcfsummary",#N/A,FALSE,"NHY - DCF Valuation";"agriculture",#N/A,FALSE,"NHY - DCF Valuation";"oilgas",#N/A,FALSE,"NHY - DCF Valuation";"oilgastot",#N/A,FALSE,"NHY - DCF Valuation";"lightmetals",#N/A,FALSE,"NHY - DCF Valuation";"petrochemicals",#N/A,FALSE,"NHY - DCF Valuation";"other",#N/A,FALSE,"NHY - DCF Valuation"}</definedName>
    <definedName name="afsdgfsfdhg55" hidden="1">{"dcfsummary",#N/A,FALSE,"NHY - DCF Valuation";"agriculture",#N/A,FALSE,"NHY - DCF Valuation";"oilgas",#N/A,FALSE,"NHY - DCF Valuation";"oilgastot",#N/A,FALSE,"NHY - DCF Valuation";"lightmetals",#N/A,FALSE,"NHY - DCF Valuation";"petrochemicals",#N/A,FALSE,"NHY - DCF Valuation";"other",#N/A,FALSE,"NHY - DCF Valuation"}</definedName>
    <definedName name="ANNUAL">#REF!</definedName>
    <definedName name="Annual2">#REF!</definedName>
    <definedName name="Användare">#REF!</definedName>
    <definedName name="ap" hidden="1">{"dcfsummary",#N/A,FALSE,"NHY - DCF Valuation";"agriculture",#N/A,FALSE,"NHY - DCF Valuation";"oilgas",#N/A,FALSE,"NHY - DCF Valuation";"oilgastot",#N/A,FALSE,"NHY - DCF Valuation";"lightmetals",#N/A,FALSE,"NHY - DCF Valuation";"petrochemicals",#N/A,FALSE,"NHY - DCF Valuation";"other",#N/A,FALSE,"NHY - DCF Valuation"}</definedName>
    <definedName name="aqe4h5taet" hidden="1">{"dcfsummary",#N/A,FALSE,"NHY - DCF Valuation";"agriculture",#N/A,FALSE,"NHY - DCF Valuation";"oilgas",#N/A,FALSE,"NHY - DCF Valuation";"oilgastot",#N/A,FALSE,"NHY - DCF Valuation";"lightmetals",#N/A,FALSE,"NHY - DCF Valuation";"petrochemicals",#N/A,FALSE,"NHY - DCF Valuation";"other",#N/A,FALSE,"NHY - DCF Valuation"}</definedName>
    <definedName name="areherhdfa" hidden="1">{"dcfsummary",#N/A,FALSE,"NHY - DCF Valuation";"agriculture",#N/A,FALSE,"NHY - DCF Valuation";"oilgas",#N/A,FALSE,"NHY - DCF Valuation";"oilgastot",#N/A,FALSE,"NHY - DCF Valuation";"lightmetals",#N/A,FALSE,"NHY - DCF Valuation";"petrochemicals",#N/A,FALSE,"NHY - DCF Valuation";"other",#N/A,FALSE,"NHY - DCF Valuation"}</definedName>
    <definedName name="arne" hidden="1">{"dcfsummary",#N/A,FALSE,"NHY - DCF Valuation";"agriculture",#N/A,FALSE,"NHY - DCF Valuation";"oilgas",#N/A,FALSE,"NHY - DCF Valuation";"oilgastot",#N/A,FALSE,"NHY - DCF Valuation";"lightmetals",#N/A,FALSE,"NHY - DCF Valuation";"petrochemicals",#N/A,FALSE,"NHY - DCF Valuation";"other",#N/A,FALSE,"NHY - DCF Valuation"}</definedName>
    <definedName name="as" hidden="1">{"dcfsummary",#N/A,FALSE,"NHY - DCF Valuation";"agriculture",#N/A,FALSE,"NHY - DCF Valuation";"oilgas",#N/A,FALSE,"NHY - DCF Valuation";"oilgastot",#N/A,FALSE,"NHY - DCF Valuation";"lightmetals",#N/A,FALSE,"NHY - DCF Valuation";"petrochemicals",#N/A,FALSE,"NHY - DCF Valuation";"other",#N/A,FALSE,"NHY - DCF Valuation"}</definedName>
    <definedName name="AS2DocOpenMode" hidden="1">"AS2DocumentEdit"</definedName>
    <definedName name="AS2HasNoAutoHeaderFooter" hidden="1">" "</definedName>
    <definedName name="asdf23r23r"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fadsfgr45"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fasd645tw54"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fasdf"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fgsdfgsfdg54"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fqwef"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g5we5rg" hidden="1">{"dcfsummary",#N/A,FALSE,"NHY - DCF Valuation";"agriculture",#N/A,FALSE,"NHY - DCF Valuation";"oilgas",#N/A,FALSE,"NHY - DCF Valuation";"oilgastot",#N/A,FALSE,"NHY - DCF Valuation";"lightmetals",#N/A,FALSE,"NHY - DCF Valuation";"petrochemicals",#N/A,FALSE,"NHY - DCF Valuation";"other",#N/A,FALSE,"NHY - DCF Valuation"}</definedName>
    <definedName name="asdgafgew" hidden="1">{"dcfsummary",#N/A,FALSE,"NHY - DCF Valuation";"agriculture",#N/A,FALSE,"NHY - DCF Valuation";"oilgas",#N/A,FALSE,"NHY - DCF Valuation";"oilgastot",#N/A,FALSE,"NHY - DCF Valuation";"lightmetals",#N/A,FALSE,"NHY - DCF Valuation";"petrochemicals",#N/A,FALSE,"NHY - DCF Valuation";"other",#N/A,FALSE,"NHY - DCF Valuation"}</definedName>
    <definedName name="at" hidden="1">{"dcfsummary",#N/A,FALSE,"NHY - DCF Valuation";"agriculture",#N/A,FALSE,"NHY - DCF Valuation";"oilgas",#N/A,FALSE,"NHY - DCF Valuation";"oilgastot",#N/A,FALSE,"NHY - DCF Valuation";"lightmetals",#N/A,FALSE,"NHY - DCF Valuation";"petrochemicals",#N/A,FALSE,"NHY - DCF Valuation";"other",#N/A,FALSE,"NHY - DCF Valuation"}</definedName>
    <definedName name="atnantea" hidden="1">{"dcfsummary",#N/A,FALSE,"NHY - DCF Valuation";"agriculture",#N/A,FALSE,"NHY - DCF Valuation";"oilgas",#N/A,FALSE,"NHY - DCF Valuation";"oilgastot",#N/A,FALSE,"NHY - DCF Valuation";"lightmetals",#N/A,FALSE,"NHY - DCF Valuation";"petrochemicals",#N/A,FALSE,"NHY - DCF Valuation";"other",#N/A,FALSE,"NHY - DCF Valuation"}</definedName>
    <definedName name="AverageUtility">#REF!</definedName>
    <definedName name="AverageUtilityOperators">#REF!</definedName>
    <definedName name="aw" hidden="1">{"dcfsummary",#N/A,FALSE,"NHY - DCF Valuation";"agriculture",#N/A,FALSE,"NHY - DCF Valuation";"oilgas",#N/A,FALSE,"NHY - DCF Valuation";"oilgastot",#N/A,FALSE,"NHY - DCF Valuation";"lightmetals",#N/A,FALSE,"NHY - DCF Valuation";"petrochemicals",#N/A,FALSE,"NHY - DCF Valuation";"other",#N/A,FALSE,"NHY - DCF Valuation"}</definedName>
    <definedName name="b">#REF!</definedName>
    <definedName name="Balance_Q">#REF!</definedName>
    <definedName name="Balance_Y">#REF!</definedName>
    <definedName name="base_H_balance">#REF!</definedName>
    <definedName name="base_H_cash">#REF!</definedName>
    <definedName name="base_H_income">#REF!</definedName>
    <definedName name="base_H_master">#REF!</definedName>
    <definedName name="base_H_segments">#REF!</definedName>
    <definedName name="base_H_share">#REF!</definedName>
    <definedName name="base_half">#REF!</definedName>
    <definedName name="base_Q_balance">#REF!</definedName>
    <definedName name="base_Q_cash">#REF!</definedName>
    <definedName name="base_Q_income">#REF!</definedName>
    <definedName name="base_Q_master">#REF!</definedName>
    <definedName name="base_Q_segments">#REF!</definedName>
    <definedName name="base_Q_share">#REF!</definedName>
    <definedName name="base_quarter">#REF!</definedName>
    <definedName name="base_Y_balance">#REF!</definedName>
    <definedName name="base_Y_cash">#REF!</definedName>
    <definedName name="base_Y_income">#REF!</definedName>
    <definedName name="base_Y_master">[2]Master!$BE:$BE</definedName>
    <definedName name="base_Y_segments">#REF!</definedName>
    <definedName name="base_Y_share">#REF!</definedName>
    <definedName name="base_year">[2]Master!$BB$7</definedName>
    <definedName name="Beta">#REF!</definedName>
    <definedName name="blabla" hidden="1">{"dcfsummary",#N/A,FALSE,"NHY - DCF Valuation";"agriculture",#N/A,FALSE,"NHY - DCF Valuation";"oilgas",#N/A,FALSE,"NHY - DCF Valuation";"oilgastot",#N/A,FALSE,"NHY - DCF Valuation";"lightmetals",#N/A,FALSE,"NHY - DCF Valuation";"petrochemicals",#N/A,FALSE,"NHY - DCF Valuation";"other",#N/A,FALSE,"NHY - DCF Valuation"}</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ookequity">#REF!</definedName>
    <definedName name="BookValueS94">#REF!</definedName>
    <definedName name="BookValueS95">#REF!</definedName>
    <definedName name="BookValueS96">#REF!</definedName>
    <definedName name="BookValueS97">#REF!</definedName>
    <definedName name="BUSINESS">#REF!</definedName>
    <definedName name="Case">#REF!</definedName>
    <definedName name="CF_Y">#REF!</definedName>
    <definedName name="CFPS94">#REF!</definedName>
    <definedName name="CFPS95">#REF!</definedName>
    <definedName name="CFPS96">#REF!</definedName>
    <definedName name="CFPS97">#REF!</definedName>
    <definedName name="CIQWBGuid" hidden="1">"3a00ee7b-7cd9-4952-8e24-2de1c7ac471a"</definedName>
    <definedName name="Company_Code">#REF!</definedName>
    <definedName name="Company_Name">#REF!</definedName>
    <definedName name="cons" hidden="1">{"dcfsummary",#N/A,FALSE,"NHY - DCF Valuation";"agriculture",#N/A,FALSE,"NHY - DCF Valuation";"oilgas",#N/A,FALSE,"NHY - DCF Valuation";"oilgastot",#N/A,FALSE,"NHY - DCF Valuation";"lightmetals",#N/A,FALSE,"NHY - DCF Valuation";"petrochemicals",#N/A,FALSE,"NHY - DCF Valuation";"other",#N/A,FALSE,"NHY - DCF Valuation"}</definedName>
    <definedName name="conse" hidden="1">{"dcfsummary",#N/A,FALSE,"NHY - DCF Valuation";"agriculture",#N/A,FALSE,"NHY - DCF Valuation";"oilgas",#N/A,FALSE,"NHY - DCF Valuation";"oilgastot",#N/A,FALSE,"NHY - DCF Valuation";"lightmetals",#N/A,FALSE,"NHY - DCF Valuation";"petrochemicals",#N/A,FALSE,"NHY - DCF Valuation";"other",#N/A,FALSE,"NHY - DCF Valuation"}</definedName>
    <definedName name="_xlnm.Criteria">#REF!</definedName>
    <definedName name="Criteria2">#REF!</definedName>
    <definedName name="CrncyREV">#REF!</definedName>
    <definedName name="CurrAssets94">#REF!</definedName>
    <definedName name="CurrAssets95">#REF!</definedName>
    <definedName name="CurrAssets96">#REF!</definedName>
    <definedName name="CurrAssets97">#REF!</definedName>
    <definedName name="Currency">#REF!</definedName>
    <definedName name="CurrencyCode">#REF!</definedName>
    <definedName name="CurrLiabilities94">#REF!</definedName>
    <definedName name="CurrLiabilities95">#REF!</definedName>
    <definedName name="CurrLiabilities96">#REF!</definedName>
    <definedName name="CurrLiabilities97">#REF!</definedName>
    <definedName name="Datatabell">#REF!</definedName>
    <definedName name="Date">#REF!</definedName>
    <definedName name="Days">#REF!</definedName>
    <definedName name="DebtEquity94">#REF!</definedName>
    <definedName name="DebtEquity95">#REF!</definedName>
    <definedName name="DebtEquity96">#REF!</definedName>
    <definedName name="DebtEquity97">#REF!</definedName>
    <definedName name="DecimalSeparator">#REF!</definedName>
    <definedName name="dfsgsrtg5" hidden="1">{"dcfsummary",#N/A,FALSE,"NHY - DCF Valuation";"agriculture",#N/A,FALSE,"NHY - DCF Valuation";"oilgas",#N/A,FALSE,"NHY - DCF Valuation";"oilgastot",#N/A,FALSE,"NHY - DCF Valuation";"lightmetals",#N/A,FALSE,"NHY - DCF Valuation";"petrochemicals",#N/A,FALSE,"NHY - DCF Valuation";"other",#N/A,FALSE,"NHY - DCF Valuation"}</definedName>
    <definedName name="DISPLAY_TICKER">#REF!</definedName>
    <definedName name="Dividend94">#REF!</definedName>
    <definedName name="Dividend95">#REF!</definedName>
    <definedName name="Dividend96">#REF!</definedName>
    <definedName name="Dividend97">#REF!</definedName>
    <definedName name="dummy" hidden="1">{"dcfsummary",#N/A,FALSE,"NHY - DCF Valuation";"agriculture",#N/A,FALSE,"NHY - DCF Valuation";"oilgas",#N/A,FALSE,"NHY - DCF Valuation";"oilgastot",#N/A,FALSE,"NHY - DCF Valuation";"lightmetals",#N/A,FALSE,"NHY - DCF Valuation";"petrochemicals",#N/A,FALSE,"NHY - DCF Valuation";"other",#N/A,FALSE,"NHY - DCF Valuation"}</definedName>
    <definedName name="eata43qrfed" hidden="1">{"dcfsummary",#N/A,FALSE,"NHY - DCF Valuation";"agriculture",#N/A,FALSE,"NHY - DCF Valuation";"oilgas",#N/A,FALSE,"NHY - DCF Valuation";"oilgastot",#N/A,FALSE,"NHY - DCF Valuation";"lightmetals",#N/A,FALSE,"NHY - DCF Valuation";"petrochemicals",#N/A,FALSE,"NHY - DCF Valuation";"other",#N/A,FALSE,"NHY - DCF Valuation"}</definedName>
    <definedName name="EBIT_split_Q">#REF!</definedName>
    <definedName name="EBIT_split_Y">#REF!</definedName>
    <definedName name="EBITS94">#REF!</definedName>
    <definedName name="EBITS95">#REF!</definedName>
    <definedName name="EBITS96">#REF!</definedName>
    <definedName name="EBITS97">#REF!</definedName>
    <definedName name="EgenRappPath">#REF!</definedName>
    <definedName name="end_frontpage">#REF!</definedName>
    <definedName name="entntfnyh" hidden="1">{"dcfsummary",#N/A,FALSE,"NHY - DCF Valuation";"agriculture",#N/A,FALSE,"NHY - DCF Valuation";"oilgas",#N/A,FALSE,"NHY - DCF Valuation";"oilgastot",#N/A,FALSE,"NHY - DCF Valuation";"lightmetals",#N/A,FALSE,"NHY - DCF Valuation";"petrochemicals",#N/A,FALSE,"NHY - DCF Valuation";"other",#N/A,FALSE,"NHY - DCF Valuation"}</definedName>
    <definedName name="EPSGE">#REF!</definedName>
    <definedName name="EPSGH">#REF!</definedName>
    <definedName name="Equity94">#REF!</definedName>
    <definedName name="Equity95">#REF!</definedName>
    <definedName name="Equity96">#REF!</definedName>
    <definedName name="Equity97">#REF!</definedName>
    <definedName name="EquityRatio94">#REF!</definedName>
    <definedName name="EquityRatio95">#REF!</definedName>
    <definedName name="EquityRatio96">#REF!</definedName>
    <definedName name="EquityRatio97">#REF!</definedName>
    <definedName name="ESTIMATE_HANDBOOK">#REF!</definedName>
    <definedName name="EURNOK">#REF!</definedName>
    <definedName name="F">#REF!</definedName>
    <definedName name="fact0">#REF!,#REF!,#REF!,#REF!,#REF!,#REF!,#REF!,#REF!</definedName>
    <definedName name="fact1">#REF!,#REF!,#REF!</definedName>
    <definedName name="fact2">#REF!</definedName>
    <definedName name="fdsagsfdg344" hidden="1">{"dcfsummary",#N/A,FALSE,"NHY - DCF Valuation";"agriculture",#N/A,FALSE,"NHY - DCF Valuation";"oilgas",#N/A,FALSE,"NHY - DCF Valuation";"oilgastot",#N/A,FALSE,"NHY - DCF Valuation";"lightmetals",#N/A,FALSE,"NHY - DCF Valuation";"petrochemicals",#N/A,FALSE,"NHY - DCF Valuation";"other",#N/A,FALSE,"NHY - DCF Valuation"}</definedName>
    <definedName name="fdsgdfgsdfgh54" hidden="1">{"dcfsummary",#N/A,FALSE,"NHY - DCF Valuation";"agriculture",#N/A,FALSE,"NHY - DCF Valuation";"oilgas",#N/A,FALSE,"NHY - DCF Valuation";"oilgastot",#N/A,FALSE,"NHY - DCF Valuation";"lightmetals",#N/A,FALSE,"NHY - DCF Valuation";"petrochemicals",#N/A,FALSE,"NHY - DCF Valuation";"other",#N/A,FALSE,"NHY - DCF Valuation"}</definedName>
    <definedName name="fh" hidden="1">{"dcfsummary",#N/A,FALSE,"NHY - DCF Valuation";"agriculture",#N/A,FALSE,"NHY - DCF Valuation";"oilgas",#N/A,FALSE,"NHY - DCF Valuation";"oilgastot",#N/A,FALSE,"NHY - DCF Valuation";"lightmetals",#N/A,FALSE,"NHY - DCF Valuation";"petrochemicals",#N/A,FALSE,"NHY - DCF Valuation";"other",#N/A,FALSE,"NHY - DCF Valuation"}</definedName>
    <definedName name="FixAssets94">#REF!</definedName>
    <definedName name="FixAssets95">#REF!</definedName>
    <definedName name="FixAssets96">#REF!</definedName>
    <definedName name="FixAssets97">#REF!</definedName>
    <definedName name="g">#REF!</definedName>
    <definedName name="ga" hidden="1">{"dcfsummary",#N/A,FALSE,"NHY - DCF Valuation";"agriculture",#N/A,FALSE,"NHY - DCF Valuation";"oilgas",#N/A,FALSE,"NHY - DCF Valuation";"oilgastot",#N/A,FALSE,"NHY - DCF Valuation";"lightmetals",#N/A,FALSE,"NHY - DCF Valuation";"petrochemicals",#N/A,FALSE,"NHY - DCF Valuation";"other",#N/A,FALSE,"NHY - DCF Valuation"}</definedName>
    <definedName name="gf" hidden="1">{"dcfsummary",#N/A,FALSE,"NHY - DCF Valuation";"agriculture",#N/A,FALSE,"NHY - DCF Valuation";"oilgas",#N/A,FALSE,"NHY - DCF Valuation";"oilgastot",#N/A,FALSE,"NHY - DCF Valuation";"lightmetals",#N/A,FALSE,"NHY - DCF Valuation";"petrochemicals",#N/A,FALSE,"NHY - DCF Valuation";"other",#N/A,FALSE,"NHY - DCF Valuation"}</definedName>
    <definedName name="gsfhdghdgh654q" hidden="1">{"dcfsummary",#N/A,FALSE,"NHY - DCF Valuation";"agriculture",#N/A,FALSE,"NHY - DCF Valuation";"oilgas",#N/A,FALSE,"NHY - DCF Valuation";"oilgastot",#N/A,FALSE,"NHY - DCF Valuation";"lightmetals",#N/A,FALSE,"NHY - DCF Valuation";"petrochemicals",#N/A,FALSE,"NHY - DCF Valuation";"other",#N/A,FALSE,"NHY - DCF Valuation"}</definedName>
    <definedName name="gwsre4geasr" hidden="1">{"dcfsummary",#N/A,FALSE,"NHY - DCF Valuation";"agriculture",#N/A,FALSE,"NHY - DCF Valuation";"oilgas",#N/A,FALSE,"NHY - DCF Valuation";"oilgastot",#N/A,FALSE,"NHY - DCF Valuation";"lightmetals",#N/A,FALSE,"NHY - DCF Valuation";"petrochemicals",#N/A,FALSE,"NHY - DCF Valuation";"other",#N/A,FALSE,"NHY - DCF Valuation"}</definedName>
    <definedName name="h" hidden="1">{"dcfsummary",#N/A,FALSE,"NHY - DCF Valuation";"agriculture",#N/A,FALSE,"NHY - DCF Valuation";"oilgas",#N/A,FALSE,"NHY - DCF Valuation";"oilgastot",#N/A,FALSE,"NHY - DCF Valuation";"lightmetals",#N/A,FALSE,"NHY - DCF Valuation";"petrochemicals",#N/A,FALSE,"NHY - DCF Valuation";"other",#N/A,FALSE,"NHY - DCF Valuation"}</definedName>
    <definedName name="h_date">#REF!</definedName>
    <definedName name="hi" hidden="1">{"dcfsummary",#N/A,FALSE,"NHY - DCF Valuation";"agriculture",#N/A,FALSE,"NHY - DCF Valuation";"oilgas",#N/A,FALSE,"NHY - DCF Valuation";"oilgastot",#N/A,FALSE,"NHY - DCF Valuation";"lightmetals",#N/A,FALSE,"NHY - DCF Valuation";"petrochemicals",#N/A,FALSE,"NHY - DCF Valuation";"other",#N/A,FALSE,"NHY - DCF Valuation"}</definedName>
    <definedName name="HTML_CodePage" hidden="1">1252</definedName>
    <definedName name="HTML_Control" hidden="1">{"'SCA Quarterly'!$A$41:$W$70"}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"J:\frameroot\Financial\Screen\Cashflow-quarterly_ny.htm"</definedName>
    <definedName name="HTML_Title" hidden="1">""</definedName>
    <definedName name="Income_Q">#REF!</definedName>
    <definedName name="Income_Y">#REF!</definedName>
    <definedName name="IntCoverage94">#REF!</definedName>
    <definedName name="IntCoverage95">#REF!</definedName>
    <definedName name="IntCoverage96">#REF!</definedName>
    <definedName name="IntCoverage97">#REF!</definedName>
    <definedName name="INTERIMQ">#REF!</definedName>
    <definedName name="INTERIMT">#REF!</definedName>
    <definedName name="io" hidden="1">{"dcfsummary",#N/A,FALSE,"NHY - DCF Valuation";"agriculture",#N/A,FALSE,"NHY - DCF Valuation";"oilgas",#N/A,FALSE,"NHY - DCF Valuation";"oilgastot",#N/A,FALSE,"NHY - DCF Valuation";"lightmetals",#N/A,FALSE,"NHY - DCF Valuation";"petrochemicals",#N/A,FALSE,"NHY - DCF Valuation";"other",#N/A,FALSE,"NHY - DCF Valuation"}</definedName>
    <definedName name="ip" hidden="1">{"dcfsummary",#N/A,FALSE,"NHY - DCF Valuation";"agriculture",#N/A,FALSE,"NHY - DCF Valuation";"oilgas",#N/A,FALSE,"NHY - DCF Valuation";"oilgastot",#N/A,FALSE,"NHY - DCF Valuation";"lightmetals",#N/A,FALSE,"NHY - DCF Valuation";"petrochemicals",#N/A,FALSE,"NHY - DCF Valuation";"other",#N/A,FALSE,"NHY - DCF Valuation"}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42772.4940740741</definedName>
    <definedName name="IQ_QTD" hidden="1">750000</definedName>
    <definedName name="IQ_TODAY" hidden="1">0</definedName>
    <definedName name="IQ_YTDMONTH" hidden="1">130000</definedName>
    <definedName name="k">#REF!</definedName>
    <definedName name="k_kost">#REF!</definedName>
    <definedName name="k_kost_akk">#REF!</definedName>
    <definedName name="KEY">#REF!</definedName>
    <definedName name="KeyFigures">#REF!</definedName>
    <definedName name="kl" hidden="1">{"dcfsummary",#N/A,FALSE,"NHY - DCF Valuation";"agriculture",#N/A,FALSE,"NHY - DCF Valuation";"oilgas",#N/A,FALSE,"NHY - DCF Valuation";"oilgastot",#N/A,FALSE,"NHY - DCF Valuation";"lightmetals",#N/A,FALSE,"NHY - DCF Valuation";"petrochemicals",#N/A,FALSE,"NHY - DCF Valuation";"other",#N/A,FALSE,"NHY - DCF Valuation"}</definedName>
    <definedName name="Kopieringsområde">#REF!</definedName>
    <definedName name="Labelstart">#REF!</definedName>
    <definedName name="last_Q_balance">#REF!</definedName>
    <definedName name="last_Q_cash">#REF!</definedName>
    <definedName name="last_Q_income">#REF!</definedName>
    <definedName name="last_Q_master">#REF!</definedName>
    <definedName name="last_Q_segments">#REF!</definedName>
    <definedName name="last_Q_share">#REF!</definedName>
    <definedName name="LongTDebt94">#REF!</definedName>
    <definedName name="LongTDebt95">#REF!</definedName>
    <definedName name="LongTDebt96">#REF!</definedName>
    <definedName name="LongTDebt97">#REF!</definedName>
    <definedName name="Lösenord">#REF!</definedName>
    <definedName name="måned">#REF!</definedName>
    <definedName name="MATRIXES">#REF!</definedName>
    <definedName name="MCAP">#REF!</definedName>
    <definedName name="Netdebt">#REF!</definedName>
    <definedName name="NetDebt94">#REF!</definedName>
    <definedName name="NetDebt95">#REF!</definedName>
    <definedName name="NetDebt96">#REF!</definedName>
    <definedName name="NetDebt97">#REF!</definedName>
    <definedName name="NetIncome94">#REF!</definedName>
    <definedName name="NetIncome95">#REF!</definedName>
    <definedName name="NetIncome96">#REF!</definedName>
    <definedName name="NetIncome97">#REF!</definedName>
    <definedName name="NetIncomeMargin94">#REF!</definedName>
    <definedName name="NetIncomeMargin95">#REF!</definedName>
    <definedName name="NetIncomeMargin96">#REF!</definedName>
    <definedName name="NetIncomeMargin97">#REF!</definedName>
    <definedName name="NetIntBearDebt">#REF!</definedName>
    <definedName name="NOK_DKK">#REF!</definedName>
    <definedName name="NOK_FIM">#REF!</definedName>
    <definedName name="NOK_SEK">#REF!</definedName>
    <definedName name="Offsetfrom05">#REF!</definedName>
    <definedName name="OperMargin94">#REF!</definedName>
    <definedName name="OperMargin95">#REF!</definedName>
    <definedName name="OperMargin96">#REF!</definedName>
    <definedName name="OperMargin97">#REF!</definedName>
    <definedName name="OperProfit94">#REF!</definedName>
    <definedName name="OperProfit95">#REF!</definedName>
    <definedName name="OperProfit96">#REF!</definedName>
    <definedName name="OperProfit97">#REF!</definedName>
    <definedName name="PeerChart">#REF!</definedName>
    <definedName name="Penetration0_14">#REF!</definedName>
    <definedName name="Penetration14_65">#REF!</definedName>
    <definedName name="Penetration65P">#REF!</definedName>
    <definedName name="Perform3112">#REF!</definedName>
    <definedName name="Period">#REF!</definedName>
    <definedName name="PerShare">#REF!</definedName>
    <definedName name="PPT">#REF!</definedName>
    <definedName name="PPTX">#REF!</definedName>
    <definedName name="PresentationNormalA4">#REF!</definedName>
    <definedName name="PriceA">#REF!</definedName>
    <definedName name="PriceB">#REF!</definedName>
    <definedName name="_xlnm.Print_Area">#N/A</definedName>
    <definedName name="Print_Area_MI">#REF!</definedName>
    <definedName name="_xlnm.Print_Titles">#N/A</definedName>
    <definedName name="proforma">#REF!</definedName>
    <definedName name="q_date">#REF!</definedName>
    <definedName name="q34her5ga" hidden="1">{"dcfsummary",#N/A,FALSE,"NHY - DCF Valuation";"agriculture",#N/A,FALSE,"NHY - DCF Valuation";"oilgas",#N/A,FALSE,"NHY - DCF Valuation";"oilgastot",#N/A,FALSE,"NHY - DCF Valuation";"lightmetals",#N/A,FALSE,"NHY - DCF Valuation";"petrochemicals",#N/A,FALSE,"NHY - DCF Valuation";"other",#N/A,FALSE,"NHY - DCF Valuation"}</definedName>
    <definedName name="q34taqgrea" hidden="1">{"dcfsummary",#N/A,FALSE,"NHY - DCF Valuation";"agriculture",#N/A,FALSE,"NHY - DCF Valuation";"oilgas",#N/A,FALSE,"NHY - DCF Valuation";"oilgastot",#N/A,FALSE,"NHY - DCF Valuation";"lightmetals",#N/A,FALSE,"NHY - DCF Valuation";"petrochemicals",#N/A,FALSE,"NHY - DCF Valuation";"other",#N/A,FALSE,"NHY - DCF Valuation"}</definedName>
    <definedName name="q34tqa3gta" hidden="1">{"dcfsummary",#N/A,FALSE,"NHY - DCF Valuation";"agriculture",#N/A,FALSE,"NHY - DCF Valuation";"oilgas",#N/A,FALSE,"NHY - DCF Valuation";"oilgastot",#N/A,FALSE,"NHY - DCF Valuation";"lightmetals",#N/A,FALSE,"NHY - DCF Valuation";"petrochemicals",#N/A,FALSE,"NHY - DCF Valuation";"other",#N/A,FALSE,"NHY - DCF Valuation"}</definedName>
    <definedName name="q4taqg35gqa" hidden="1">{"dcfsummary",#N/A,FALSE,"NHY - DCF Valuation";"agriculture",#N/A,FALSE,"NHY - DCF Valuation";"oilgas",#N/A,FALSE,"NHY - DCF Valuation";"oilgastot",#N/A,FALSE,"NHY - DCF Valuation";"lightmetals",#N/A,FALSE,"NHY - DCF Valuation";"petrochemicals",#N/A,FALSE,"NHY - DCF Valuation";"other",#N/A,FALSE,"NHY - DCF Valuation"}</definedName>
    <definedName name="qr" hidden="1">{"dcfsummary",#N/A,FALSE,"NHY - DCF Valuation";"agriculture",#N/A,FALSE,"NHY - DCF Valuation";"oilgas",#N/A,FALSE,"NHY - DCF Valuation";"oilgastot",#N/A,FALSE,"NHY - DCF Valuation";"lightmetals",#N/A,FALSE,"NHY - DCF Valuation";"petrochemicals",#N/A,FALSE,"NHY - DCF Valuation";"other",#N/A,FALSE,"NHY - DCF Valuation"}</definedName>
    <definedName name="qwghngfs" hidden="1">{"dcfsummary",#N/A,FALSE,"NHY - DCF Valuation";"agriculture",#N/A,FALSE,"NHY - DCF Valuation";"oilgas",#N/A,FALSE,"NHY - DCF Valuation";"oilgastot",#N/A,FALSE,"NHY - DCF Valuation";"lightmetals",#N/A,FALSE,"NHY - DCF Valuation";"petrochemicals",#N/A,FALSE,"NHY - DCF Valuation";"other",#N/A,FALSE,"NHY - DCF Valuation"}</definedName>
    <definedName name="RapportTyp">#REF!</definedName>
    <definedName name="rb" hidden="1">{"dcfsummary",#N/A,FALSE,"NHY - DCF Valuation";"agriculture",#N/A,FALSE,"NHY - DCF Valuation";"oilgas",#N/A,FALSE,"NHY - DCF Valuation";"oilgastot",#N/A,FALSE,"NHY - DCF Valuation";"lightmetals",#N/A,FALSE,"NHY - DCF Valuation";"petrochemicals",#N/A,FALSE,"NHY - DCF Valuation";"other",#N/A,FALSE,"NHY - DCF Valuation"}</definedName>
    <definedName name="reagsrth65" hidden="1">{"dcfsummary",#N/A,FALSE,"NHY - DCF Valuation";"agriculture",#N/A,FALSE,"NHY - DCF Valuation";"oilgas",#N/A,FALSE,"NHY - DCF Valuation";"oilgastot",#N/A,FALSE,"NHY - DCF Valuation";"lightmetals",#N/A,FALSE,"NHY - DCF Valuation";"petrochemicals",#N/A,FALSE,"NHY - DCF Valuation";"other",#N/A,FALSE,"NHY - DCF Valuation"}</definedName>
    <definedName name="Recommend">#REF!</definedName>
    <definedName name="ReportCreated">TRUE</definedName>
    <definedName name="res_2002">#REF!</definedName>
    <definedName name="res_2002_a">#REF!</definedName>
    <definedName name="Revenue_split_Q">#REF!</definedName>
    <definedName name="Revenue_split_Y">#REF!</definedName>
    <definedName name="Revenues94">#REF!</definedName>
    <definedName name="Revenues95">#REF!</definedName>
    <definedName name="Revenues96">#REF!</definedName>
    <definedName name="Revenues97">#REF!</definedName>
    <definedName name="rf" hidden="1">{"dcfsummary",#N/A,FALSE,"NHY - DCF Valuation";"agriculture",#N/A,FALSE,"NHY - DCF Valuation";"oilgas",#N/A,FALSE,"NHY - DCF Valuation";"oilgastot",#N/A,FALSE,"NHY - DCF Valuation";"lightmetals",#N/A,FALSE,"NHY - DCF Valuation";"petrochemicals",#N/A,FALSE,"NHY - DCF Valuation";"other",#N/A,FALSE,"NHY - DCF Valuation"}</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EAverageE">#REF!</definedName>
    <definedName name="ROEAverageH">#REF!</definedName>
    <definedName name="rx" hidden="1">{"dcfsummary",#N/A,FALSE,"NHY - DCF Valuation";"agriculture",#N/A,FALSE,"NHY - DCF Valuation";"oilgas",#N/A,FALSE,"NHY - DCF Valuation";"oilgastot",#N/A,FALSE,"NHY - DCF Valuation";"lightmetals",#N/A,FALSE,"NHY - DCF Valuation";"petrochemicals",#N/A,FALSE,"NHY - DCF Valuation";"other",#N/A,FALSE,"NHY - DCF Valuation"}</definedName>
    <definedName name="sdf23rq34t" hidden="1">{"dcfsummary",#N/A,FALSE,"NHY - DCF Valuation";"agriculture",#N/A,FALSE,"NHY - DCF Valuation";"oilgas",#N/A,FALSE,"NHY - DCF Valuation";"oilgastot",#N/A,FALSE,"NHY - DCF Valuation";"lightmetals",#N/A,FALSE,"NHY - DCF Valuation";"petrochemicals",#N/A,FALSE,"NHY - DCF Valuation";"other",#N/A,FALSE,"NHY - DCF Valuation"}</definedName>
    <definedName name="sdfg5w4e" hidden="1">{"dcfsummary",#N/A,FALSE,"NHY - DCF Valuation";"agriculture",#N/A,FALSE,"NHY - DCF Valuation";"oilgas",#N/A,FALSE,"NHY - DCF Valuation";"oilgastot",#N/A,FALSE,"NHY - DCF Valuation";"lightmetals",#N/A,FALSE,"NHY - DCF Valuation";"petrochemicals",#N/A,FALSE,"NHY - DCF Valuation";"other",#N/A,FALSE,"NHY - DCF Valuation"}</definedName>
    <definedName name="sdfgw45qt" hidden="1">{"dcfsummary",#N/A,FALSE,"NHY - DCF Valuation";"agriculture",#N/A,FALSE,"NHY - DCF Valuation";"oilgas",#N/A,FALSE,"NHY - DCF Valuation";"oilgastot",#N/A,FALSE,"NHY - DCF Valuation";"lightmetals",#N/A,FALSE,"NHY - DCF Valuation";"petrochemicals",#N/A,FALSE,"NHY - DCF Valuation";"other",#N/A,FALSE,"NHY - DCF Valuation"}</definedName>
    <definedName name="Sector">#REF!</definedName>
    <definedName name="Segment1">#REF!</definedName>
    <definedName name="Segment2">#REF!</definedName>
    <definedName name="SEKNOK">#REF!</definedName>
    <definedName name="sfdgsdfh565" hidden="1">{"dcfsummary",#N/A,FALSE,"NHY - DCF Valuation";"agriculture",#N/A,FALSE,"NHY - DCF Valuation";"oilgas",#N/A,FALSE,"NHY - DCF Valuation";"oilgastot",#N/A,FALSE,"NHY - DCF Valuation";"lightmetals",#N/A,FALSE,"NHY - DCF Valuation";"petrochemicals",#N/A,FALSE,"NHY - DCF Valuation";"other",#N/A,FALSE,"NHY - DCF Valuation"}</definedName>
    <definedName name="sfgnserg" hidden="1">{"dcfsummary",#N/A,FALSE,"NHY - DCF Valuation";"agriculture",#N/A,FALSE,"NHY - DCF Valuation";"oilgas",#N/A,FALSE,"NHY - DCF Valuation";"oilgastot",#N/A,FALSE,"NHY - DCF Valuation";"lightmetals",#N/A,FALSE,"NHY - DCF Valuation";"petrochemicals",#N/A,FALSE,"NHY - DCF Valuation";"other",#N/A,FALSE,"NHY - DCF Valuation"}</definedName>
    <definedName name="sfhdghghdsgh5" hidden="1">{"dcfsummary",#N/A,FALSE,"NHY - DCF Valuation";"agriculture",#N/A,FALSE,"NHY - DCF Valuation";"oilgas",#N/A,FALSE,"NHY - DCF Valuation";"oilgastot",#N/A,FALSE,"NHY - DCF Valuation";"lightmetals",#N/A,FALSE,"NHY - DCF Valuation";"petrochemicals",#N/A,FALSE,"NHY - DCF Valuation";"other",#N/A,FALSE,"NHY - DCF Valuation"}</definedName>
    <definedName name="SGrowth_1q01">#REF!</definedName>
    <definedName name="SGrowth_2001E">#REF!</definedName>
    <definedName name="SGrowth_2002E">#REF!</definedName>
    <definedName name="SGrowth_2003E">#REF!</definedName>
    <definedName name="SGrowth_2004E">#REF!</definedName>
    <definedName name="SGrowth_2005E">#REF!</definedName>
    <definedName name="SGrowth_2q01">#REF!</definedName>
    <definedName name="SGrowth_3q01">#REF!</definedName>
    <definedName name="SGrowth_4q01">#REF!</definedName>
    <definedName name="SHARE">#REF!</definedName>
    <definedName name="Shares">#REF!</definedName>
    <definedName name="SharesDill">#REF!</definedName>
    <definedName name="Sheet4">#REF!</definedName>
    <definedName name="SMarg_1q01">#REF!</definedName>
    <definedName name="SMarg_2q01">#REF!</definedName>
    <definedName name="SMarg_3q01">#REF!</definedName>
    <definedName name="SMarg_4q01">#REF!</definedName>
    <definedName name="SOTParea">#REF!</definedName>
    <definedName name="sp" hidden="1">{"dcfsummary",#N/A,FALSE,"NHY - DCF Valuation";"agriculture",#N/A,FALSE,"NHY - DCF Valuation";"oilgas",#N/A,FALSE,"NHY - DCF Valuation";"oilgastot",#N/A,FALSE,"NHY - DCF Valuation";"lightmetals",#N/A,FALSE,"NHY - DCF Valuation";"petrochemicals",#N/A,FALSE,"NHY - DCF Valuation";"other",#N/A,FALSE,"NHY - DCF Valuation"}</definedName>
    <definedName name="SplitFiscal">#REF!</definedName>
    <definedName name="ss">#REF!</definedName>
    <definedName name="ta" hidden="1">{"dcfsummary",#N/A,FALSE,"NHY - DCF Valuation";"agriculture",#N/A,FALSE,"NHY - DCF Valuation";"oilgas",#N/A,FALSE,"NHY - DCF Valuation";"oilgastot",#N/A,FALSE,"NHY - DCF Valuation";"lightmetals",#N/A,FALSE,"NHY - DCF Valuation";"petrochemicals",#N/A,FALSE,"NHY - DCF Valuation";"other",#N/A,FALSE,"NHY - DCF Valuation"}</definedName>
    <definedName name="temp">#REF!</definedName>
    <definedName name="TERT">#REF!</definedName>
    <definedName name="test" hidden="1">{"dcfsummary",#N/A,FALSE,"NHY - DCF Valuation";"agriculture",#N/A,FALSE,"NHY - DCF Valuation";"oilgas",#N/A,FALSE,"NHY - DCF Valuation";"oilgastot",#N/A,FALSE,"NHY - DCF Valuation";"lightmetals",#N/A,FALSE,"NHY - DCF Valuation";"petrochemicals",#N/A,FALSE,"NHY - DCF Valuation";"other",#N/A,FALSE,"NHY - DCF Valuation"}</definedName>
    <definedName name="test1" hidden="1">{"dcfsummary",#N/A,FALSE,"NHY - DCF Valuation";"agriculture",#N/A,FALSE,"NHY - DCF Valuation";"oilgas",#N/A,FALSE,"NHY - DCF Valuation";"oilgastot",#N/A,FALSE,"NHY - DCF Valuation";"lightmetals",#N/A,FALSE,"NHY - DCF Valuation";"petrochemicals",#N/A,FALSE,"NHY - DCF Valuation";"other",#N/A,FALSE,"NHY - DCF Valuation"}</definedName>
    <definedName name="test2" hidden="1">{"dcfsummary",#N/A,FALSE,"NHY - DCF Valuation";"agriculture",#N/A,FALSE,"NHY - DCF Valuation";"oilgas",#N/A,FALSE,"NHY - DCF Valuation";"oilgastot",#N/A,FALSE,"NHY - DCF Valuation";"lightmetals",#N/A,FALSE,"NHY - DCF Valuation";"petrochemicals",#N/A,FALSE,"NHY - DCF Valuation";"other",#N/A,FALSE,"NHY - DCF Valuation"}</definedName>
    <definedName name="test3" hidden="1">{"dcfsummary",#N/A,FALSE,"NHY - DCF Valuation";"agriculture",#N/A,FALSE,"NHY - DCF Valuation";"oilgas",#N/A,FALSE,"NHY - DCF Valuation";"oilgastot",#N/A,FALSE,"NHY - DCF Valuation";"lightmetals",#N/A,FALSE,"NHY - DCF Valuation";"petrochemicals",#N/A,FALSE,"NHY - DCF Valuation";"other",#N/A,FALSE,"NHY - DCF Valuation"}</definedName>
    <definedName name="TestAdd">"Test RefersTo1"</definedName>
    <definedName name="testtt">#REF!</definedName>
    <definedName name="tg" hidden="1">{"dcfsummary",#N/A,FALSE,"NHY - DCF Valuation";"agriculture",#N/A,FALSE,"NHY - DCF Valuation";"oilgas",#N/A,FALSE,"NHY - DCF Valuation";"oilgastot",#N/A,FALSE,"NHY - DCF Valuation";"lightmetals",#N/A,FALSE,"NHY - DCF Valuation";"petrochemicals",#N/A,FALSE,"NHY - DCF Valuation";"other",#N/A,FALSE,"NHY - DCF Valuation"}</definedName>
    <definedName name="TGrowth_1q01">#REF!</definedName>
    <definedName name="TGrowth_2002E">#REF!</definedName>
    <definedName name="TGrowth_2003E">#REF!</definedName>
    <definedName name="TGrowth_2004E">#REF!</definedName>
    <definedName name="TGrowth_2005E">#REF!</definedName>
    <definedName name="TGrowth_2006E">#REF!</definedName>
    <definedName name="TGrowth_2q01">#REF!</definedName>
    <definedName name="TGrowth_3q01">#REF!</definedName>
    <definedName name="TGrowth_4q01">#REF!</definedName>
    <definedName name="TGrowthG_2002E">#REF!</definedName>
    <definedName name="TMarg_1q01">#REF!</definedName>
    <definedName name="TMarg_2002E">#REF!</definedName>
    <definedName name="TMarg_2003E">#REF!</definedName>
    <definedName name="TMarg_2004E">#REF!</definedName>
    <definedName name="TMarg_2q01">#REF!</definedName>
    <definedName name="TMarg_3q01">#REF!</definedName>
    <definedName name="TMarg_4q01">#REF!</definedName>
    <definedName name="tom" hidden="1">{"dcfsummary",#N/A,FALSE,"NHY - DCF Valuation";"agriculture",#N/A,FALSE,"NHY - DCF Valuation";"oilgas",#N/A,FALSE,"NHY - DCF Valuation";"oilgastot",#N/A,FALSE,"NHY - DCF Valuation";"lightmetals",#N/A,FALSE,"NHY - DCF Valuation";"petrochemicals",#N/A,FALSE,"NHY - DCF Valuation";"other",#N/A,FALSE,"NHY - DCF Valuation"}</definedName>
    <definedName name="tommy" hidden="1">{"dcfsummary",#N/A,FALSE,"NHY - DCF Valuation";"agriculture",#N/A,FALSE,"NHY - DCF Valuation";"oilgas",#N/A,FALSE,"NHY - DCF Valuation";"oilgastot",#N/A,FALSE,"NHY - DCF Valuation";"lightmetals",#N/A,FALSE,"NHY - DCF Valuation";"petrochemicals",#N/A,FALSE,"NHY - DCF Valuation";"other",#N/A,FALSE,"NHY - DCF Valuation"}</definedName>
    <definedName name="tommy2" hidden="1">{"dcfsummary",#N/A,FALSE,"NHY - DCF Valuation";"agriculture",#N/A,FALSE,"NHY - DCF Valuation";"oilgas",#N/A,FALSE,"NHY - DCF Valuation";"oilgastot",#N/A,FALSE,"NHY - DCF Valuation";"lightmetals",#N/A,FALSE,"NHY - DCF Valuation";"petrochemicals",#N/A,FALSE,"NHY - DCF Valuation";"other",#N/A,FALSE,"NHY - DCF Valuation"}</definedName>
    <definedName name="TotalShares">#REF!</definedName>
    <definedName name="TotAssets94">#REF!</definedName>
    <definedName name="TotAssets95">#REF!</definedName>
    <definedName name="TotAssets96">#REF!</definedName>
    <definedName name="TotAssets97">#REF!</definedName>
    <definedName name="tr" hidden="1">{"dcfsummary",#N/A,FALSE,"NHY - DCF Valuation";"agriculture",#N/A,FALSE,"NHY - DCF Valuation";"oilgas",#N/A,FALSE,"NHY - DCF Valuation";"oilgastot",#N/A,FALSE,"NHY - DCF Valuation";"lightmetals",#N/A,FALSE,"NHY - DCF Valuation";"petrochemicals",#N/A,FALSE,"NHY - DCF Valuation";"other",#N/A,FALSE,"NHY - DCF Valuation"}</definedName>
    <definedName name="Transaction_Type">#REF!</definedName>
    <definedName name="Turnover_figures">#REF!</definedName>
    <definedName name="ty" hidden="1">{"dcfsummary",#N/A,FALSE,"NHY - DCF Valuation";"agriculture",#N/A,FALSE,"NHY - DCF Valuation";"oilgas",#N/A,FALSE,"NHY - DCF Valuation";"oilgastot",#N/A,FALSE,"NHY - DCF Valuation";"lightmetals",#N/A,FALSE,"NHY - DCF Valuation";"petrochemicals",#N/A,FALSE,"NHY - DCF Valuation";"other",#N/A,FALSE,"NHY - DCF Valuation"}</definedName>
    <definedName name="ui" hidden="1">{"dcfsummary",#N/A,FALSE,"NHY - DCF Valuation";"agriculture",#N/A,FALSE,"NHY - DCF Valuation";"oilgas",#N/A,FALSE,"NHY - DCF Valuation";"oilgastot",#N/A,FALSE,"NHY - DCF Valuation";"lightmetals",#N/A,FALSE,"NHY - DCF Valuation";"petrochemicals",#N/A,FALSE,"NHY - DCF Valuation";"other",#N/A,FALSE,"NHY - DCF Valuation"}</definedName>
    <definedName name="vacationpay">#REF!</definedName>
    <definedName name="ValuationChart">#REF!</definedName>
    <definedName name="vis_måned">#REF!</definedName>
    <definedName name="WBA">#REF!</definedName>
    <definedName name="weegareg" hidden="1">{"dcfsummary",#N/A,FALSE,"NHY - DCF Valuation";"agriculture",#N/A,FALSE,"NHY - DCF Valuation";"oilgas",#N/A,FALSE,"NHY - DCF Valuation";"oilgastot",#N/A,FALSE,"NHY - DCF Valuation";"lightmetals",#N/A,FALSE,"NHY - DCF Valuation";"petrochemicals",#N/A,FALSE,"NHY - DCF Valuation";"other",#N/A,FALSE,"NHY - DCF Valuation"}</definedName>
    <definedName name="wegfaerg" hidden="1">{"dcfsummary",#N/A,FALSE,"NHY - DCF Valuation";"agriculture",#N/A,FALSE,"NHY - DCF Valuation";"oilgas",#N/A,FALSE,"NHY - DCF Valuation";"oilgastot",#N/A,FALSE,"NHY - DCF Valuation";"lightmetals",#N/A,FALSE,"NHY - DCF Valuation";"petrochemicals",#N/A,FALSE,"NHY - DCF Valuation";"other",#N/A,FALSE,"NHY - DCF Valuation"}</definedName>
    <definedName name="WeightAge">#REF!</definedName>
    <definedName name="WeightGDP">#REF!</definedName>
    <definedName name="wr"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x">#REF!</definedName>
    <definedName name="y_date">#REF!</definedName>
    <definedName name="Yield">#REF!</definedName>
    <definedName name="yt" hidden="1">{"dcfsummary",#N/A,FALSE,"NHY - DCF Valuation";"agriculture",#N/A,FALSE,"NHY - DCF Valuation";"oilgas",#N/A,FALSE,"NHY - DCF Valuation";"oilgastot",#N/A,FALSE,"NHY - DCF Valuation";"lightmetals",#N/A,FALSE,"NHY - DCF Valuation";"petrochemicals",#N/A,FALSE,"NHY - DCF Valuation";"other",#N/A,FALSE,"NHY - DCF Valuation"}</definedName>
    <definedName name="yy">#REF!</definedName>
    <definedName name="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1" i="7" l="1"/>
  <c r="Y34" i="7"/>
  <c r="Y24" i="7"/>
  <c r="Y16" i="7"/>
  <c r="Y25" i="7" s="1"/>
  <c r="Y29" i="5"/>
  <c r="Y11" i="5"/>
  <c r="Y23" i="5" l="1"/>
  <c r="Y17" i="5"/>
  <c r="Y18" i="5" s="1"/>
  <c r="Y41" i="7"/>
  <c r="Y53" i="7" s="1"/>
  <c r="Y54" i="7" s="1"/>
  <c r="Y10" i="1"/>
  <c r="Y12" i="1" s="1"/>
  <c r="X24" i="7"/>
  <c r="Y24" i="5" l="1"/>
  <c r="Y30" i="5"/>
  <c r="Y12" i="5"/>
  <c r="Y13" i="1"/>
  <c r="X29" i="5"/>
  <c r="X23" i="5"/>
  <c r="X17" i="5"/>
  <c r="X18" i="5" s="1"/>
  <c r="X11" i="5"/>
  <c r="X12" i="5" s="1"/>
  <c r="X51" i="7"/>
  <c r="X41" i="7"/>
  <c r="X34" i="7"/>
  <c r="X16" i="7"/>
  <c r="X25" i="7" s="1"/>
  <c r="X10" i="1"/>
  <c r="X12" i="1" s="1"/>
  <c r="W24" i="7"/>
  <c r="Y20" i="1" l="1"/>
  <c r="Y17" i="1"/>
  <c r="X53" i="7"/>
  <c r="X54" i="7" s="1"/>
  <c r="X30" i="5"/>
  <c r="X24" i="5"/>
  <c r="X16" i="1"/>
  <c r="X13" i="1"/>
  <c r="W29" i="5"/>
  <c r="V11" i="5"/>
  <c r="V12" i="5" s="1"/>
  <c r="W23" i="5"/>
  <c r="W24" i="5" s="1"/>
  <c r="W17" i="5"/>
  <c r="W18" i="5" s="1"/>
  <c r="W51" i="7"/>
  <c r="W41" i="7"/>
  <c r="W34" i="7"/>
  <c r="W16" i="7"/>
  <c r="W10" i="1"/>
  <c r="AE51" i="7"/>
  <c r="V51" i="7"/>
  <c r="Y24" i="1" l="1"/>
  <c r="Y26" i="1" s="1"/>
  <c r="Y27" i="1" s="1"/>
  <c r="Y21" i="1"/>
  <c r="W53" i="7"/>
  <c r="W54" i="7" s="1"/>
  <c r="X20" i="1"/>
  <c r="X17" i="1"/>
  <c r="W11" i="5"/>
  <c r="W12" i="5" s="1"/>
  <c r="W25" i="7"/>
  <c r="W12" i="1"/>
  <c r="V20" i="1"/>
  <c r="V12" i="1"/>
  <c r="X24" i="1" l="1"/>
  <c r="X26" i="1" s="1"/>
  <c r="X27" i="1" s="1"/>
  <c r="X21" i="1"/>
  <c r="W30" i="5"/>
  <c r="W13" i="1"/>
  <c r="W16" i="1"/>
  <c r="V24" i="1"/>
  <c r="V26" i="1" s="1"/>
  <c r="AE10" i="1"/>
  <c r="AE12" i="1" s="1"/>
  <c r="V17" i="1"/>
  <c r="AE41" i="7"/>
  <c r="AE34" i="7"/>
  <c r="AE24" i="7"/>
  <c r="AE16" i="7"/>
  <c r="V41" i="7"/>
  <c r="V34" i="7"/>
  <c r="V24" i="7"/>
  <c r="V16" i="7"/>
  <c r="W20" i="1" l="1"/>
  <c r="W17" i="1"/>
  <c r="AE53" i="7"/>
  <c r="AE54" i="7" s="1"/>
  <c r="AE25" i="7"/>
  <c r="V27" i="1"/>
  <c r="AE16" i="1"/>
  <c r="AE20" i="1" s="1"/>
  <c r="AE13" i="1"/>
  <c r="V13" i="1"/>
  <c r="V21" i="1"/>
  <c r="V53" i="7"/>
  <c r="V54" i="7" s="1"/>
  <c r="V25" i="7"/>
  <c r="W21" i="1" l="1"/>
  <c r="W24" i="1"/>
  <c r="W26" i="1" s="1"/>
  <c r="W27" i="1" s="1"/>
  <c r="AE17" i="1"/>
  <c r="AE24" i="1" l="1"/>
  <c r="AE26" i="1" s="1"/>
  <c r="AE27" i="1" s="1"/>
  <c r="AE21" i="1"/>
  <c r="AE23" i="5" l="1"/>
  <c r="AE24" i="5" s="1"/>
  <c r="AE29" i="5"/>
  <c r="AE17" i="5"/>
  <c r="AE18" i="5" s="1"/>
  <c r="AE11" i="5"/>
  <c r="AE12" i="5" s="1"/>
  <c r="V23" i="5"/>
  <c r="V24" i="5" s="1"/>
  <c r="V17" i="5"/>
  <c r="V18" i="5" s="1"/>
  <c r="U20" i="1"/>
  <c r="AE30" i="5" l="1"/>
  <c r="V30" i="5"/>
  <c r="U10" i="5"/>
  <c r="U11" i="5" l="1"/>
  <c r="U17" i="5" l="1"/>
  <c r="U18" i="5" s="1"/>
  <c r="U23" i="5"/>
  <c r="U24" i="5" s="1"/>
  <c r="U12" i="5" l="1"/>
  <c r="U29" i="5"/>
  <c r="U30" i="5" l="1"/>
  <c r="U10" i="1"/>
  <c r="U51" i="7"/>
  <c r="U41" i="7"/>
  <c r="U34" i="7"/>
  <c r="U24" i="7"/>
  <c r="U16" i="7"/>
  <c r="T20" i="1"/>
  <c r="T24" i="1" s="1"/>
  <c r="T26" i="1" s="1"/>
  <c r="T10" i="1"/>
  <c r="T51" i="7"/>
  <c r="T41" i="7"/>
  <c r="T34" i="7"/>
  <c r="T24" i="7"/>
  <c r="T16" i="7"/>
  <c r="T29" i="5"/>
  <c r="T23" i="5"/>
  <c r="T17" i="5"/>
  <c r="T18" i="5" s="1"/>
  <c r="T11" i="5"/>
  <c r="T12" i="5" s="1"/>
  <c r="S8" i="1"/>
  <c r="S15" i="1"/>
  <c r="S51" i="7"/>
  <c r="S41" i="7"/>
  <c r="S34" i="7"/>
  <c r="S24" i="7"/>
  <c r="S16" i="7"/>
  <c r="U25" i="7" l="1"/>
  <c r="U12" i="1"/>
  <c r="U53" i="7"/>
  <c r="U54" i="7" s="1"/>
  <c r="T27" i="1"/>
  <c r="T12" i="1"/>
  <c r="T13" i="1" s="1"/>
  <c r="T17" i="1"/>
  <c r="T21" i="1"/>
  <c r="T53" i="7"/>
  <c r="T54" i="7" s="1"/>
  <c r="T25" i="7"/>
  <c r="T30" i="5"/>
  <c r="T24" i="5"/>
  <c r="S53" i="7"/>
  <c r="S54" i="7" s="1"/>
  <c r="S25" i="7"/>
  <c r="U13" i="1" l="1"/>
  <c r="S20" i="1"/>
  <c r="S24" i="1" s="1"/>
  <c r="S26" i="1" s="1"/>
  <c r="S10" i="1"/>
  <c r="S12" i="1" s="1"/>
  <c r="S13" i="1" s="1"/>
  <c r="S29" i="5"/>
  <c r="S23" i="5"/>
  <c r="S24" i="5" s="1"/>
  <c r="S17" i="5"/>
  <c r="S18" i="5" s="1"/>
  <c r="S11" i="5"/>
  <c r="S12" i="5" s="1"/>
  <c r="AD24" i="5"/>
  <c r="AD17" i="5"/>
  <c r="AD18" i="5" s="1"/>
  <c r="AD11" i="5"/>
  <c r="AD12" i="5" s="1"/>
  <c r="U17" i="1" l="1"/>
  <c r="S27" i="1"/>
  <c r="S21" i="1"/>
  <c r="S17" i="1"/>
  <c r="S30" i="5"/>
  <c r="R11" i="5"/>
  <c r="U24" i="1" l="1"/>
  <c r="U26" i="1" s="1"/>
  <c r="U27" i="1" s="1"/>
  <c r="U21" i="1"/>
  <c r="AD10" i="1"/>
  <c r="AD30" i="5"/>
  <c r="AD29" i="5"/>
  <c r="R29" i="5"/>
  <c r="R23" i="5"/>
  <c r="R24" i="5" s="1"/>
  <c r="R17" i="5"/>
  <c r="R18" i="5" s="1"/>
  <c r="R12" i="5"/>
  <c r="AD51" i="7"/>
  <c r="AD41" i="7"/>
  <c r="AD34" i="7"/>
  <c r="AD24" i="7"/>
  <c r="AD16" i="7"/>
  <c r="R51" i="7"/>
  <c r="R41" i="7"/>
  <c r="R34" i="7"/>
  <c r="R24" i="7"/>
  <c r="R16" i="7"/>
  <c r="R10" i="1"/>
  <c r="R12" i="1" s="1"/>
  <c r="Q29" i="5"/>
  <c r="Q23" i="5"/>
  <c r="Q24" i="5" s="1"/>
  <c r="Q17" i="5"/>
  <c r="Q18" i="5" s="1"/>
  <c r="Q11" i="5"/>
  <c r="Q51" i="7"/>
  <c r="Q41" i="7"/>
  <c r="Q34" i="7"/>
  <c r="Q24" i="7"/>
  <c r="Q16" i="7"/>
  <c r="Q10" i="1"/>
  <c r="Q12" i="1" s="1"/>
  <c r="P9" i="5"/>
  <c r="AD12" i="1" l="1"/>
  <c r="R30" i="5"/>
  <c r="AD25" i="7"/>
  <c r="R53" i="7"/>
  <c r="R54" i="7" s="1"/>
  <c r="AD53" i="7"/>
  <c r="AD54" i="7" s="1"/>
  <c r="R25" i="7"/>
  <c r="R13" i="1"/>
  <c r="Q12" i="5"/>
  <c r="Q53" i="7"/>
  <c r="Q54" i="7" s="1"/>
  <c r="Q25" i="7"/>
  <c r="Q16" i="1"/>
  <c r="Q13" i="1"/>
  <c r="P41" i="7"/>
  <c r="P51" i="7"/>
  <c r="P34" i="7"/>
  <c r="P24" i="7"/>
  <c r="P16" i="7"/>
  <c r="P10" i="1"/>
  <c r="P12" i="1" s="1"/>
  <c r="P13" i="1" s="1"/>
  <c r="P29" i="5"/>
  <c r="P23" i="5"/>
  <c r="P24" i="5" s="1"/>
  <c r="P17" i="5"/>
  <c r="P11" i="5"/>
  <c r="P12" i="5" s="1"/>
  <c r="O24" i="1"/>
  <c r="O51" i="7"/>
  <c r="O41" i="7"/>
  <c r="O34" i="7"/>
  <c r="O24" i="7"/>
  <c r="O16" i="7"/>
  <c r="O16" i="5"/>
  <c r="AD13" i="1" l="1"/>
  <c r="AD16" i="1"/>
  <c r="O53" i="7"/>
  <c r="O54" i="7" s="1"/>
  <c r="R20" i="1"/>
  <c r="R17" i="1"/>
  <c r="P25" i="7"/>
  <c r="P53" i="7"/>
  <c r="P54" i="7" s="1"/>
  <c r="O25" i="7"/>
  <c r="Q20" i="1"/>
  <c r="Q17" i="1"/>
  <c r="P16" i="1"/>
  <c r="P30" i="5"/>
  <c r="P18" i="5"/>
  <c r="O29" i="5"/>
  <c r="O23" i="5"/>
  <c r="O24" i="5" s="1"/>
  <c r="O17" i="5"/>
  <c r="O18" i="5" s="1"/>
  <c r="O11" i="5"/>
  <c r="O12" i="5" s="1"/>
  <c r="O10" i="1"/>
  <c r="O27" i="1" s="1"/>
  <c r="AC10" i="1"/>
  <c r="AC12" i="1" s="1"/>
  <c r="AC13" i="1" s="1"/>
  <c r="AC35" i="5"/>
  <c r="N29" i="5"/>
  <c r="N23" i="5"/>
  <c r="N17" i="5"/>
  <c r="N18" i="5" s="1"/>
  <c r="N11" i="5"/>
  <c r="N12" i="5" s="1"/>
  <c r="AD17" i="1" l="1"/>
  <c r="AD20" i="1"/>
  <c r="R21" i="1"/>
  <c r="R24" i="1"/>
  <c r="R26" i="1" s="1"/>
  <c r="R27" i="1" s="1"/>
  <c r="P20" i="1"/>
  <c r="P17" i="1"/>
  <c r="Q24" i="1"/>
  <c r="Q27" i="1" s="1"/>
  <c r="Q21" i="1"/>
  <c r="AC21" i="1"/>
  <c r="O30" i="5"/>
  <c r="O12" i="1"/>
  <c r="O21" i="1"/>
  <c r="N30" i="5"/>
  <c r="N24" i="5"/>
  <c r="N10" i="1"/>
  <c r="M10" i="1"/>
  <c r="M12" i="1" s="1"/>
  <c r="AD24" i="1" l="1"/>
  <c r="AD26" i="1" s="1"/>
  <c r="AD27" i="1" s="1"/>
  <c r="AD21" i="1"/>
  <c r="P24" i="1"/>
  <c r="P27" i="1" s="1"/>
  <c r="P21" i="1"/>
  <c r="O13" i="1"/>
  <c r="O16" i="1"/>
  <c r="O17" i="1" s="1"/>
  <c r="N21" i="1"/>
  <c r="N27" i="1"/>
  <c r="N17" i="1"/>
  <c r="N12" i="1"/>
  <c r="N13" i="1" s="1"/>
  <c r="M29" i="5"/>
  <c r="M17" i="5"/>
  <c r="M18" i="5" s="1"/>
  <c r="M23" i="5"/>
  <c r="M24" i="5" s="1"/>
  <c r="M27" i="1"/>
  <c r="M21" i="1"/>
  <c r="M17" i="1"/>
  <c r="M13" i="1"/>
  <c r="L23" i="5"/>
  <c r="L24" i="5" s="1"/>
  <c r="L18" i="5"/>
  <c r="L11" i="5"/>
  <c r="L12" i="5" s="1"/>
  <c r="L17" i="1"/>
  <c r="L29" i="5"/>
  <c r="M11" i="5" l="1"/>
  <c r="L27" i="1"/>
  <c r="L21" i="1"/>
  <c r="L13" i="1"/>
  <c r="AB35" i="5"/>
  <c r="AA35" i="5"/>
  <c r="D35" i="5"/>
  <c r="E35" i="5"/>
  <c r="F35" i="5"/>
  <c r="G35" i="5"/>
  <c r="H35" i="5"/>
  <c r="I35" i="5"/>
  <c r="J35" i="5"/>
  <c r="C35" i="5"/>
  <c r="M12" i="5" l="1"/>
  <c r="M30" i="5"/>
  <c r="K27" i="1"/>
  <c r="K21" i="1" l="1"/>
  <c r="K17" i="1"/>
  <c r="K13" i="1"/>
  <c r="B22" i="1" l="1"/>
  <c r="Q30" i="5" l="1"/>
</calcChain>
</file>

<file path=xl/sharedStrings.xml><?xml version="1.0" encoding="utf-8"?>
<sst xmlns="http://schemas.openxmlformats.org/spreadsheetml/2006/main" count="212" uniqueCount="150">
  <si>
    <t>IFRS - P&amp;L</t>
  </si>
  <si>
    <t>Consolidated income statement (USD 1,000)</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</si>
  <si>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</si>
  <si>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</si>
  <si>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</si>
  <si>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</si>
  <si>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</si>
  <si>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</si>
  <si>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</si>
  <si>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</si>
  <si>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</si>
  <si>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</si>
  <si>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</si>
  <si>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</si>
  <si>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</si>
  <si>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</si>
  <si>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</si>
  <si>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</si>
  <si>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</si>
  <si>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</si>
  <si>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</si>
  <si>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</si>
  <si>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</si>
  <si>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</si>
  <si>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Revenues</t>
  </si>
  <si>
    <t>10,289***</t>
  </si>
  <si>
    <t>Other operating income</t>
  </si>
  <si>
    <t>Total revenue</t>
  </si>
  <si>
    <t>Cost of goods sold</t>
  </si>
  <si>
    <t>2,872*</t>
  </si>
  <si>
    <t>5,677****</t>
  </si>
  <si>
    <t>Gross profit</t>
  </si>
  <si>
    <t>Sales gross margin</t>
  </si>
  <si>
    <t>Employee benefit expenses</t>
  </si>
  <si>
    <t>3,560**</t>
  </si>
  <si>
    <t>Other operating expenses</t>
  </si>
  <si>
    <t>EBITDA</t>
  </si>
  <si>
    <t>EBITDA margin</t>
  </si>
  <si>
    <t>Depreciation and amortisation</t>
  </si>
  <si>
    <t>Impairment</t>
  </si>
  <si>
    <t>Operating profit / EBIT</t>
  </si>
  <si>
    <t>EBIT margin</t>
  </si>
  <si>
    <t xml:space="preserve">Net financial items </t>
  </si>
  <si>
    <t>Profit (loss) before tax</t>
  </si>
  <si>
    <t>Income tax expense</t>
  </si>
  <si>
    <t>Net profit (loss)</t>
  </si>
  <si>
    <t>Net profit (loss) margin</t>
  </si>
  <si>
    <t>NOK/USD</t>
  </si>
  <si>
    <t>* includes inventory impairment of Airtight of USD 0.23 million</t>
  </si>
  <si>
    <t>** includes restructuring cost of USD 0.9 million</t>
  </si>
  <si>
    <t>*** includes revenue reductions of USD 0.9 million</t>
  </si>
  <si>
    <t>**** includes inventory impairment of USD 0.3 million</t>
  </si>
  <si>
    <t>Consolidated statement of financial position</t>
  </si>
  <si>
    <t>Amounts in USD 1,000</t>
  </si>
  <si>
    <t>31.03.2025</t>
  </si>
  <si>
    <t>30.06.2025</t>
  </si>
  <si>
    <t>ASSETS</t>
  </si>
  <si>
    <t>Non-current assets</t>
  </si>
  <si>
    <t>Goodwill</t>
  </si>
  <si>
    <t>Intangible assets</t>
  </si>
  <si>
    <t>Deferred tax assets</t>
  </si>
  <si>
    <t>Property, plant and equipment</t>
  </si>
  <si>
    <t>Right-of-use assets</t>
  </si>
  <si>
    <t>Other non-current assets</t>
  </si>
  <si>
    <t>Total non-current assets</t>
  </si>
  <si>
    <t>Current assets</t>
  </si>
  <si>
    <t>Inventories</t>
  </si>
  <si>
    <t>Trade receivables</t>
  </si>
  <si>
    <t>Other receivables</t>
  </si>
  <si>
    <t>Contract assets</t>
  </si>
  <si>
    <t xml:space="preserve">Cash and cash equivalents </t>
  </si>
  <si>
    <t>Total current assets</t>
  </si>
  <si>
    <t>TOTAL ASSETS</t>
  </si>
  <si>
    <t>EQUITY AND LIABILITIES</t>
  </si>
  <si>
    <t>Equity</t>
  </si>
  <si>
    <t>Share capital</t>
  </si>
  <si>
    <t>Share premium</t>
  </si>
  <si>
    <t>Treasury shares</t>
  </si>
  <si>
    <t>Other capital reserves</t>
  </si>
  <si>
    <t>Other equity</t>
  </si>
  <si>
    <t>Total equity</t>
  </si>
  <si>
    <t>Non-current liabilities</t>
  </si>
  <si>
    <t>Non-current interest-bearing liabilities</t>
  </si>
  <si>
    <t>Non-current lease liabilities</t>
  </si>
  <si>
    <t>Deferred tax liabilities</t>
  </si>
  <si>
    <t>Other non-current liabilities</t>
  </si>
  <si>
    <t>Total non-current liabilities</t>
  </si>
  <si>
    <t>Current liabilities</t>
  </si>
  <si>
    <t>Current interest-bearing liabilities</t>
  </si>
  <si>
    <t>Current lease liabilities</t>
  </si>
  <si>
    <t>Trade and other payables</t>
  </si>
  <si>
    <t>Government grants</t>
  </si>
  <si>
    <t>Contract liabilities</t>
  </si>
  <si>
    <t>Income tax payable</t>
  </si>
  <si>
    <t>Other current liabilities</t>
  </si>
  <si>
    <t>Total current liabilities</t>
  </si>
  <si>
    <t>Total liabilities</t>
  </si>
  <si>
    <t>TOTAL EQUITY AND LIABILITIES</t>
  </si>
  <si>
    <t>Consolidated statement of cash flows</t>
  </si>
  <si>
    <t xml:space="preserve">Cash flows from operating activities </t>
  </si>
  <si>
    <t>Adjustments to reconcile profit before tax to net cash flows:</t>
  </si>
  <si>
    <t>Net financial items</t>
  </si>
  <si>
    <t>Depreciation and amortization</t>
  </si>
  <si>
    <t>Share-based payment expense</t>
  </si>
  <si>
    <t>Working capital adjustments:</t>
  </si>
  <si>
    <t>Changes in inventories</t>
  </si>
  <si>
    <t>Changes in trade and other receivables</t>
  </si>
  <si>
    <t>Changes in trade and other payables and contract liabilities</t>
  </si>
  <si>
    <t>Changes in provisions</t>
  </si>
  <si>
    <t>Other items</t>
  </si>
  <si>
    <t>Tax paid</t>
  </si>
  <si>
    <t>Net cash flows from operating activities</t>
  </si>
  <si>
    <t>Cash flows from investing activities</t>
  </si>
  <si>
    <t>Development expenditures</t>
  </si>
  <si>
    <t>Purchase of property, plant and equipment</t>
  </si>
  <si>
    <t>Proceed from sale of property, plant and equipment</t>
  </si>
  <si>
    <t>Purchase of shares in subsidiaries, net of cash acquired</t>
  </si>
  <si>
    <t>Proceeds from sale of financial instruments</t>
  </si>
  <si>
    <t>Interest received</t>
  </si>
  <si>
    <t>Net cash flow from investing activities</t>
  </si>
  <si>
    <t>Cash flow from financing activities</t>
  </si>
  <si>
    <t>Proceeds from issuance of equity</t>
  </si>
  <si>
    <t>Proceeds of interest-bearing liabilities</t>
  </si>
  <si>
    <t>Proceeds from sales of own shares</t>
  </si>
  <si>
    <t>Transaction costs on issue of shares</t>
  </si>
  <si>
    <t>Repayment of borrowings</t>
  </si>
  <si>
    <t>Payments for the principal portion of the lease liability</t>
  </si>
  <si>
    <t xml:space="preserve">Payments for the interest portion of the lease liability </t>
  </si>
  <si>
    <t>Interest paid</t>
  </si>
  <si>
    <t>Net cash flows from financing activities</t>
  </si>
  <si>
    <t>Net increase/(decrease) in cash and cash equivalents</t>
  </si>
  <si>
    <t xml:space="preserve">     Cash and cash equivalents at 1 January</t>
  </si>
  <si>
    <t xml:space="preserve">     Net foreign exchange difference</t>
  </si>
  <si>
    <t>Cash and cash equivalents at 31 December</t>
  </si>
  <si>
    <t xml:space="preserve">IFRS - Segment contribution </t>
  </si>
  <si>
    <t>Airthings for Consumer</t>
  </si>
  <si>
    <t>Total revenue contribution</t>
  </si>
  <si>
    <t>Gross profit contribution</t>
  </si>
  <si>
    <t>Sales Gross Margin</t>
  </si>
  <si>
    <t>Airthings for Business</t>
  </si>
  <si>
    <t>932*</t>
  </si>
  <si>
    <t>Airthings for Professionals</t>
  </si>
  <si>
    <t>Group functions</t>
  </si>
  <si>
    <t>3,979*</t>
  </si>
  <si>
    <t>ARR (USD 1,000)</t>
  </si>
  <si>
    <t>ARR</t>
  </si>
  <si>
    <t>3Q25</t>
  </si>
  <si>
    <t>30.09.2025</t>
  </si>
  <si>
    <t>***** includes restructuring cost of USD 0.8 million</t>
  </si>
  <si>
    <t>3,332*****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</si>
</sst>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 #,##0.00_ ;_ * \-#,##0.00_ ;_ * &quot;-&quot;??_ ;_ @_ "/>
    <numFmt numFmtId="165" formatCode="_-* #,##0.00_-;\-* #,##0.00_-;_-* &quot;-&quot;??_-;_-@_-"/>
    <numFmt numFmtId="166" formatCode="_-* #,##0_-;\-* #,##0_-;_-* &quot;-&quot;??_-;_-@_-"/>
    <numFmt numFmtId="167" formatCode="_ * #,##0_ ;_ * \-#,##0_ ;_ * &quot;-&quot;??_ ;_ @_ "/>
    <numFmt numFmtId="168" formatCode="dd\.mm\.yyyy;@"/>
    <numFmt numFmtId="169" formatCode="_(* #,##0.000_);_(* \(#,##0.000\);_(* &quot;-&quot;??_);_(@_)"/>
    <numFmt numFmtId="170" formatCode="0.0%"/>
    <numFmt numFmtId="171" formatCode="0.000"/>
    <numFmt numFmtId="172" formatCode="0.0"/>
  </numFmts>
  <fonts count="28">
    <font>
      <sz val="11"/>
      <color theme="1"/>
      <name val="Calibri"/>
      <family val="2"/>
      <scheme val="minor"/>
    </font>
    <font>
      <sz val="11"/>
      <color theme="1"/>
      <name val="Calibri"/>
      <family val="2"/>
      <scheme val="minor"/>
    </font>
    <font>
      <sz val="9"/>
      <name val="Tahoma"/>
      <family val="2"/>
    </font>
    <font>
      <b/>
      <sz val="12"/>
      <color theme="1"/>
      <name val="Avenir Next LT Pro"/>
      <family val="2"/>
    </font>
    <font>
      <sz val="12"/>
      <color theme="1"/>
      <name val="Avenir Next LT Pro"/>
      <family val="2"/>
    </font>
    <font>
      <sz val="11"/>
      <color theme="1"/>
      <name val="Avenir Next LT Pro"/>
      <family val="2"/>
    </font>
    <font>
      <sz val="10"/>
      <color theme="1"/>
      <name val="Avenir Next LT Pro"/>
      <family val="2"/>
    </font>
    <font>
      <b/>
      <sz val="10"/>
      <color theme="1"/>
      <name val="Avenir Next LT Pro"/>
      <family val="2"/>
    </font>
    <font>
      <sz val="10"/>
      <name val="Avenir Next LT Pro"/>
      <family val="2"/>
    </font>
    <font>
      <sz val="10"/>
      <color rgb="FF282525"/>
      <name val="Avenir Next LT Pro"/>
      <family val="2"/>
    </font>
    <font>
      <b/>
      <sz val="10"/>
      <color theme="0"/>
      <name val="Avenir Next LT Pro"/>
      <family val="2"/>
    </font>
    <font>
      <b/>
      <sz val="14"/>
      <color theme="1"/>
      <name val="Avenir Next LT Pro"/>
      <family val="2"/>
    </font>
    <font>
      <i/>
      <sz val="11"/>
      <color theme="1"/>
      <name val="Avenir Next LT Pro"/>
      <family val="2"/>
    </font>
    <font>
      <i/>
      <sz val="10"/>
      <color theme="1"/>
      <name val="Avenir Next LT Pro"/>
      <family val="2"/>
    </font>
    <font>
      <sz val="11"/>
      <name val="Calibri"/>
      <family val="2"/>
      <scheme val="minor"/>
    </font>
    <font>
      <sz val="11"/>
      <color theme="0"/>
      <name val="Calibri"/>
      <family val="2"/>
      <scheme val="minor"/>
    </font>
    <font>
      <sz val="8"/>
      <name val="arial                         "/>
    </font>
    <font>
      <sz val="9"/>
      <color theme="1"/>
      <name val="Arial"/>
      <family val="2"/>
    </font>
    <font>
      <b/>
      <sz val="10"/>
      <name val="Avenir Next LT Pro"/>
      <family val="2"/>
    </font>
    <font>
      <i/>
      <sz val="10"/>
      <color rgb="FF282525"/>
      <name val="Avenir Next LT Pro"/>
      <family val="2"/>
    </font>
    <font>
      <i/>
      <sz val="10"/>
      <name val="Avenir Next LT Pro"/>
      <family val="2"/>
    </font>
    <font>
      <b/>
      <sz val="11"/>
      <color theme="1"/>
      <name val="Avenir Next LT Pro"/>
      <family val="2"/>
    </font>
    <font>
      <sz val="10"/>
      <color rgb="FFFFFFFF"/>
      <name val="Avenir Next LT Pro"/>
      <family val="2"/>
    </font>
    <font>
      <sz val="11"/>
      <color rgb="FFFFFFFF"/>
      <name val="Avenir Next LT Pro"/>
      <family val="2"/>
    </font>
    <font>
      <sz val="10"/>
      <color rgb="FF000000"/>
      <name val="Avenir Next LT Pro"/>
      <family val="2"/>
    </font>
    <font>
      <sz val="10"/>
      <name val="Avenir Next"/>
      <family val="2"/>
    </font>
    <font>
      <sz val="11"/>
      <color rgb="FFFF0000"/>
      <name val="Calibri"/>
      <family val="2"/>
      <scheme val="minor"/>
    </font>
    <font>
      <sz val="10"/>
      <color theme="1"/>
      <name val="Avenir Next LT Pro"/>
    </font>
  </fonts>
  <fills count="12">
    <fill>
      <patternFill patternType="none"/>
    </fill>
    <fill>
      <patternFill patternType="gray125"/>
    </fill>
    <fill>
      <patternFill patternType="solid">
        <fgColor rgb="FF42515A"/>
        <bgColor rgb="FF42515A"/>
      </patternFill>
    </fill>
    <fill>
      <patternFill patternType="solid">
        <fgColor theme="0"/>
        <bgColor theme="0"/>
      </patternFill>
    </fill>
    <fill>
      <patternFill patternType="solid">
        <fgColor rgb="FFE7E7E8"/>
        <bgColor rgb="FFE7E7E8"/>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theme="0"/>
      </patternFill>
    </fill>
    <fill>
      <patternFill patternType="solid">
        <fgColor theme="0" tint="-0.14999847407452621"/>
        <bgColor theme="0"/>
      </patternFill>
    </fill>
    <fill>
      <patternFill patternType="solid">
        <fgColor theme="1" tint="0.499984740745262"/>
        <bgColor indexed="64"/>
      </patternFill>
    </fill>
    <fill>
      <patternFill patternType="solid">
        <fgColor theme="4" tint="0.79998168889431442"/>
        <bgColor indexed="64"/>
      </patternFill>
    </fill>
  </fills>
  <borders count="4">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s>
  <cellStyleXfs count="15">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0" fontId="1" fillId="0" borderId="0"/>
    <xf numFmtId="0" fontId="2" fillId="0" borderId="0" applyAlignment="0"/>
    <xf numFmtId="164" fontId="1" fillId="0" borderId="0" applyFont="0" applyFill="0" applyBorder="0" applyAlignment="0" applyProtection="0"/>
    <xf numFmtId="9" fontId="2" fillId="0" borderId="0" applyFont="0" applyFill="0" applyBorder="0" applyAlignment="0" applyProtection="0"/>
    <xf numFmtId="0" fontId="16" fillId="0" borderId="0">
      <alignment horizontal="left" vertical="top" wrapText="1"/>
    </xf>
    <xf numFmtId="0" fontId="17" fillId="0" borderId="0"/>
    <xf numFmtId="9" fontId="17" fillId="0" borderId="0" applyFont="0" applyFill="0" applyBorder="0" applyAlignment="0" applyProtection="0"/>
    <xf numFmtId="43" fontId="17" fillId="0" borderId="0" applyFont="0" applyFill="0" applyBorder="0" applyAlignment="0" applyProtection="0"/>
  </cellStyleXfs>
  <cellXfs count="104">
    <xf numFmtId="0" fontId="0" fillId="0" borderId="0" xfId="0"/>
    <xf numFmtId="0" fontId="3" fillId="5" borderId="0" xfId="3" applyFont="1" applyFill="1"/>
    <xf numFmtId="0" fontId="4" fillId="5" borderId="0" xfId="3" applyFont="1" applyFill="1" applyAlignment="1">
      <alignment horizontal="right"/>
    </xf>
    <xf numFmtId="0" fontId="5" fillId="0" borderId="0" xfId="0" applyFont="1"/>
    <xf numFmtId="0" fontId="6" fillId="5" borderId="0" xfId="3" applyFont="1" applyFill="1"/>
    <xf numFmtId="0" fontId="6" fillId="5" borderId="0" xfId="3" applyFont="1" applyFill="1" applyAlignment="1">
      <alignment horizontal="right"/>
    </xf>
    <xf numFmtId="0" fontId="7" fillId="6" borderId="0" xfId="3" applyFont="1" applyFill="1"/>
    <xf numFmtId="0" fontId="6" fillId="6" borderId="0" xfId="3" applyFont="1" applyFill="1" applyAlignment="1">
      <alignment horizontal="right"/>
    </xf>
    <xf numFmtId="0" fontId="7" fillId="5" borderId="0" xfId="3" applyFont="1" applyFill="1"/>
    <xf numFmtId="0" fontId="8" fillId="5" borderId="0" xfId="3" applyFont="1" applyFill="1" applyAlignment="1">
      <alignment horizontal="left" vertical="center" indent="2"/>
    </xf>
    <xf numFmtId="166" fontId="9" fillId="5" borderId="0" xfId="1" applyNumberFormat="1" applyFont="1" applyFill="1" applyBorder="1" applyAlignment="1">
      <alignment horizontal="right"/>
    </xf>
    <xf numFmtId="167" fontId="9" fillId="5" borderId="0" xfId="5" applyNumberFormat="1" applyFont="1" applyFill="1" applyAlignment="1">
      <alignment horizontal="right"/>
    </xf>
    <xf numFmtId="0" fontId="7" fillId="7" borderId="1" xfId="3" applyFont="1" applyFill="1" applyBorder="1"/>
    <xf numFmtId="167" fontId="7" fillId="7" borderId="1" xfId="5" applyNumberFormat="1" applyFont="1" applyFill="1" applyBorder="1" applyAlignment="1">
      <alignment horizontal="right"/>
    </xf>
    <xf numFmtId="167" fontId="6" fillId="5" borderId="0" xfId="5" applyNumberFormat="1" applyFont="1" applyFill="1" applyAlignment="1">
      <alignment horizontal="right"/>
    </xf>
    <xf numFmtId="0" fontId="7" fillId="6" borderId="2" xfId="3" applyFont="1" applyFill="1" applyBorder="1"/>
    <xf numFmtId="167" fontId="7" fillId="6" borderId="2" xfId="5" applyNumberFormat="1" applyFont="1" applyFill="1" applyBorder="1" applyAlignment="1">
      <alignment horizontal="right"/>
    </xf>
    <xf numFmtId="167" fontId="6" fillId="6" borderId="0" xfId="5" applyNumberFormat="1" applyFont="1" applyFill="1" applyAlignment="1">
      <alignment horizontal="right"/>
    </xf>
    <xf numFmtId="0" fontId="9" fillId="5" borderId="0" xfId="3" applyFont="1" applyFill="1" applyAlignment="1">
      <alignment horizontal="left" vertical="center" indent="2"/>
    </xf>
    <xf numFmtId="0" fontId="10" fillId="2" borderId="0" xfId="0" applyFont="1" applyFill="1"/>
    <xf numFmtId="0" fontId="4" fillId="5" borderId="0" xfId="3" applyFont="1" applyFill="1"/>
    <xf numFmtId="0" fontId="11" fillId="0" borderId="0" xfId="0" applyFont="1"/>
    <xf numFmtId="0" fontId="12" fillId="0" borderId="0" xfId="0" applyFont="1"/>
    <xf numFmtId="0" fontId="10" fillId="2" borderId="0" xfId="0" applyFont="1" applyFill="1" applyAlignment="1">
      <alignment horizontal="right"/>
    </xf>
    <xf numFmtId="0" fontId="6" fillId="0" borderId="0" xfId="0" applyFont="1"/>
    <xf numFmtId="0" fontId="6" fillId="3" borderId="0" xfId="0" applyFont="1" applyFill="1"/>
    <xf numFmtId="3" fontId="6" fillId="3" borderId="0" xfId="0" applyNumberFormat="1" applyFont="1" applyFill="1" applyAlignment="1">
      <alignment horizontal="right"/>
    </xf>
    <xf numFmtId="0" fontId="7" fillId="4" borderId="0" xfId="0" applyFont="1" applyFill="1"/>
    <xf numFmtId="3" fontId="7" fillId="4" borderId="0" xfId="0" applyNumberFormat="1" applyFont="1" applyFill="1" applyAlignment="1">
      <alignment horizontal="right"/>
    </xf>
    <xf numFmtId="0" fontId="13" fillId="3" borderId="0" xfId="0" applyFont="1" applyFill="1"/>
    <xf numFmtId="9" fontId="13" fillId="3" borderId="0" xfId="2" applyFont="1" applyFill="1" applyAlignment="1">
      <alignment horizontal="right"/>
    </xf>
    <xf numFmtId="0" fontId="13" fillId="0" borderId="0" xfId="0" applyFont="1"/>
    <xf numFmtId="0" fontId="3" fillId="0" borderId="0" xfId="0" applyFont="1"/>
    <xf numFmtId="0" fontId="14" fillId="5" borderId="0" xfId="0" applyFont="1" applyFill="1"/>
    <xf numFmtId="3" fontId="6" fillId="3" borderId="3" xfId="0" applyNumberFormat="1" applyFont="1" applyFill="1" applyBorder="1" applyAlignment="1">
      <alignment horizontal="right"/>
    </xf>
    <xf numFmtId="9" fontId="6" fillId="3" borderId="0" xfId="2" applyFont="1" applyFill="1" applyAlignment="1">
      <alignment horizontal="right"/>
    </xf>
    <xf numFmtId="9" fontId="0" fillId="0" borderId="0" xfId="2" applyFont="1"/>
    <xf numFmtId="0" fontId="0" fillId="0" borderId="3" xfId="0" applyBorder="1"/>
    <xf numFmtId="0" fontId="15" fillId="0" borderId="0" xfId="0" applyFont="1"/>
    <xf numFmtId="3" fontId="10" fillId="8" borderId="0" xfId="0" applyNumberFormat="1" applyFont="1" applyFill="1" applyAlignment="1">
      <alignment horizontal="left"/>
    </xf>
    <xf numFmtId="3" fontId="10" fillId="8" borderId="0" xfId="0" applyNumberFormat="1" applyFont="1" applyFill="1" applyAlignment="1">
      <alignment horizontal="right"/>
    </xf>
    <xf numFmtId="3" fontId="10" fillId="0" borderId="0" xfId="0" applyNumberFormat="1" applyFont="1" applyAlignment="1">
      <alignment horizontal="right"/>
    </xf>
    <xf numFmtId="14" fontId="10" fillId="0" borderId="0" xfId="0" applyNumberFormat="1" applyFont="1"/>
    <xf numFmtId="0" fontId="18" fillId="5" borderId="0" xfId="0" applyFont="1" applyFill="1"/>
    <xf numFmtId="0" fontId="18" fillId="5" borderId="3" xfId="0" applyFont="1" applyFill="1" applyBorder="1" applyAlignment="1">
      <alignment horizontal="left" vertical="center"/>
    </xf>
    <xf numFmtId="0" fontId="19" fillId="5" borderId="0" xfId="0" applyFont="1" applyFill="1" applyAlignment="1">
      <alignment horizontal="left" vertical="center" indent="1"/>
    </xf>
    <xf numFmtId="0" fontId="9" fillId="5" borderId="0" xfId="0" applyFont="1" applyFill="1" applyAlignment="1">
      <alignment horizontal="left" vertical="center" indent="2"/>
    </xf>
    <xf numFmtId="0" fontId="20" fillId="5" borderId="0" xfId="0" applyFont="1" applyFill="1" applyAlignment="1">
      <alignment horizontal="left" indent="1"/>
    </xf>
    <xf numFmtId="0" fontId="8" fillId="5" borderId="0" xfId="0" applyFont="1" applyFill="1" applyAlignment="1">
      <alignment horizontal="left" indent="2"/>
    </xf>
    <xf numFmtId="0" fontId="8" fillId="5" borderId="0" xfId="0" applyFont="1" applyFill="1" applyAlignment="1">
      <alignment horizontal="left" vertical="center" indent="2"/>
    </xf>
    <xf numFmtId="0" fontId="20" fillId="5" borderId="0" xfId="0" applyFont="1" applyFill="1" applyAlignment="1">
      <alignment horizontal="left" vertical="center" indent="1"/>
    </xf>
    <xf numFmtId="0" fontId="18" fillId="0" borderId="0" xfId="0" applyFont="1"/>
    <xf numFmtId="0" fontId="8" fillId="0" borderId="0" xfId="0" applyFont="1" applyAlignment="1">
      <alignment horizontal="left" vertical="center" indent="2"/>
    </xf>
    <xf numFmtId="0" fontId="6" fillId="0" borderId="0" xfId="0" applyFont="1" applyAlignment="1">
      <alignment horizontal="left" indent="2"/>
    </xf>
    <xf numFmtId="0" fontId="8" fillId="0" borderId="0" xfId="0" applyFont="1"/>
    <xf numFmtId="3" fontId="7" fillId="3" borderId="3" xfId="0" applyNumberFormat="1" applyFont="1" applyFill="1" applyBorder="1" applyAlignment="1">
      <alignment horizontal="right"/>
    </xf>
    <xf numFmtId="3" fontId="7" fillId="3" borderId="0" xfId="0" applyNumberFormat="1" applyFont="1" applyFill="1" applyAlignment="1">
      <alignment horizontal="right"/>
    </xf>
    <xf numFmtId="0" fontId="18" fillId="6" borderId="0" xfId="0" applyFont="1" applyFill="1"/>
    <xf numFmtId="3" fontId="7" fillId="9" borderId="0" xfId="0" applyNumberFormat="1" applyFont="1" applyFill="1" applyAlignment="1">
      <alignment horizontal="right"/>
    </xf>
    <xf numFmtId="0" fontId="8" fillId="0" borderId="3" xfId="0" applyFont="1" applyBorder="1" applyAlignment="1">
      <alignment horizontal="left" indent="2"/>
    </xf>
    <xf numFmtId="0" fontId="8" fillId="0" borderId="3" xfId="0" applyFont="1" applyBorder="1" applyAlignment="1">
      <alignment horizontal="left" vertical="center" indent="2"/>
    </xf>
    <xf numFmtId="0" fontId="10" fillId="10" borderId="0" xfId="0" applyFont="1" applyFill="1"/>
    <xf numFmtId="0" fontId="7" fillId="4" borderId="3" xfId="0" applyFont="1" applyFill="1" applyBorder="1"/>
    <xf numFmtId="3" fontId="7" fillId="4" borderId="3" xfId="0" applyNumberFormat="1" applyFont="1" applyFill="1" applyBorder="1" applyAlignment="1">
      <alignment horizontal="right"/>
    </xf>
    <xf numFmtId="0" fontId="21" fillId="0" borderId="0" xfId="0" applyFont="1"/>
    <xf numFmtId="0" fontId="22" fillId="3" borderId="0" xfId="0" applyFont="1" applyFill="1"/>
    <xf numFmtId="3" fontId="22" fillId="3" borderId="0" xfId="0" applyNumberFormat="1" applyFont="1" applyFill="1" applyAlignment="1">
      <alignment horizontal="right"/>
    </xf>
    <xf numFmtId="0" fontId="22" fillId="0" borderId="0" xfId="0" applyFont="1"/>
    <xf numFmtId="0" fontId="23" fillId="0" borderId="0" xfId="0" applyFont="1"/>
    <xf numFmtId="3" fontId="5" fillId="0" borderId="0" xfId="0" applyNumberFormat="1" applyFont="1"/>
    <xf numFmtId="167" fontId="5" fillId="0" borderId="0" xfId="0" applyNumberFormat="1" applyFont="1"/>
    <xf numFmtId="166" fontId="5" fillId="0" borderId="0" xfId="0" applyNumberFormat="1" applyFont="1"/>
    <xf numFmtId="168" fontId="10" fillId="2" borderId="0" xfId="0" applyNumberFormat="1" applyFont="1" applyFill="1" applyAlignment="1">
      <alignment horizontal="right"/>
    </xf>
    <xf numFmtId="168" fontId="10" fillId="2" borderId="0" xfId="0" applyNumberFormat="1" applyFont="1" applyFill="1"/>
    <xf numFmtId="168" fontId="5" fillId="0" borderId="0" xfId="0" applyNumberFormat="1" applyFont="1"/>
    <xf numFmtId="166" fontId="6" fillId="0" borderId="0" xfId="1" applyNumberFormat="1" applyFont="1"/>
    <xf numFmtId="9" fontId="6" fillId="0" borderId="0" xfId="2" applyFont="1"/>
    <xf numFmtId="0" fontId="5" fillId="5" borderId="0" xfId="0" applyFont="1" applyFill="1"/>
    <xf numFmtId="0" fontId="6" fillId="5" borderId="0" xfId="0" applyFont="1" applyFill="1"/>
    <xf numFmtId="165" fontId="6" fillId="11" borderId="0" xfId="1" applyFont="1" applyFill="1"/>
    <xf numFmtId="0" fontId="0" fillId="5" borderId="0" xfId="0" applyFill="1"/>
    <xf numFmtId="3" fontId="0" fillId="0" borderId="0" xfId="0" applyNumberFormat="1"/>
    <xf numFmtId="3" fontId="24" fillId="3" borderId="0" xfId="0" applyNumberFormat="1" applyFont="1" applyFill="1" applyAlignment="1">
      <alignment horizontal="right"/>
    </xf>
    <xf numFmtId="169" fontId="5" fillId="0" borderId="0" xfId="0" applyNumberFormat="1" applyFont="1"/>
    <xf numFmtId="43" fontId="5" fillId="0" borderId="0" xfId="0" applyNumberFormat="1" applyFont="1"/>
    <xf numFmtId="10" fontId="0" fillId="0" borderId="0" xfId="2" applyNumberFormat="1" applyFont="1"/>
    <xf numFmtId="170" fontId="0" fillId="0" borderId="0" xfId="2" applyNumberFormat="1" applyFont="1"/>
    <xf numFmtId="9" fontId="0" fillId="0" borderId="0" xfId="0" applyNumberFormat="1"/>
    <xf numFmtId="4" fontId="17" fillId="5" borderId="0" xfId="12" applyNumberFormat="1" applyFill="1" applyAlignment="1">
      <alignment horizontal="right"/>
    </xf>
    <xf numFmtId="167" fontId="25" fillId="5" borderId="0" xfId="5" applyNumberFormat="1" applyFont="1" applyFill="1" applyAlignment="1">
      <alignment horizontal="right"/>
    </xf>
    <xf numFmtId="171" fontId="5" fillId="0" borderId="0" xfId="0" applyNumberFormat="1" applyFont="1"/>
    <xf numFmtId="3" fontId="6" fillId="3" borderId="0" xfId="0" quotePrefix="1" applyNumberFormat="1" applyFont="1" applyFill="1" applyAlignment="1">
      <alignment horizontal="right"/>
    </xf>
    <xf numFmtId="10" fontId="5" fillId="0" borderId="0" xfId="0" applyNumberFormat="1" applyFont="1"/>
    <xf numFmtId="9" fontId="5" fillId="0" borderId="0" xfId="2" applyFont="1"/>
    <xf numFmtId="9" fontId="5" fillId="0" borderId="0" xfId="0" applyNumberFormat="1" applyFont="1"/>
    <xf numFmtId="2" fontId="5" fillId="0" borderId="0" xfId="0" applyNumberFormat="1" applyFont="1"/>
    <xf numFmtId="170" fontId="5" fillId="0" borderId="0" xfId="0" applyNumberFormat="1" applyFont="1"/>
    <xf numFmtId="172" fontId="0" fillId="0" borderId="0" xfId="2" applyNumberFormat="1" applyFont="1"/>
    <xf numFmtId="10" fontId="5" fillId="0" borderId="0" xfId="2" applyNumberFormat="1" applyFont="1"/>
    <xf numFmtId="165" fontId="5" fillId="0" borderId="0" xfId="1" applyFont="1"/>
    <xf numFmtId="9" fontId="26" fillId="0" borderId="0" xfId="0" applyNumberFormat="1" applyFont="1"/>
    <xf numFmtId="172" fontId="5" fillId="0" borderId="0" xfId="0" applyNumberFormat="1" applyFont="1"/>
    <xf numFmtId="0" fontId="27" fillId="3" borderId="0" xfId="0" applyFont="1" applyFill="1"/>
    <xf numFmtId="166" fontId="5" fillId="0" borderId="0" xfId="1" applyNumberFormat="1" applyFont="1"/>
  </cellXfs>
  <cellStyles count="15">
    <cellStyle name="Comma" xfId="1" builtinId="3"/>
    <cellStyle name="Comma 2" xfId="4" xr:uid="{47FD8CFF-3E8A-422D-969D-AB5642F428EB}"/>
    <cellStyle name="Comma 2 2" xfId="5" xr:uid="{557BEA2E-AFFB-45AF-8C31-C58E29579EC5}"/>
    <cellStyle name="Comma 2 3" xfId="9" xr:uid="{39A48BDB-9408-4A42-870C-5C4EB5A37834}"/>
    <cellStyle name="Comma 3" xfId="6" xr:uid="{55979526-DA08-49F3-8F69-4A8ABD8F71FF}"/>
    <cellStyle name="Comma 4" xfId="14" xr:uid="{385105DE-8211-4C59-8889-1BFC35E63E27}"/>
    <cellStyle name="Normal" xfId="0" builtinId="0"/>
    <cellStyle name="Normal 2" xfId="8" xr:uid="{CCB8CC52-D077-4EB3-B9F1-62465CB24420}"/>
    <cellStyle name="Normal 2 4" xfId="12" xr:uid="{EECE6A68-CCAD-4D29-8100-4871B8619411}"/>
    <cellStyle name="Normal 3" xfId="3" xr:uid="{F8744E90-2075-4BE6-B946-C0BF88FA9BC4}"/>
    <cellStyle name="Normal 6" xfId="7" xr:uid="{A8E3BA68-2481-4278-84C6-A092338409E7}"/>
    <cellStyle name="Percent" xfId="2" builtinId="5"/>
    <cellStyle name="Percent 2" xfId="10" xr:uid="{EEE33BA3-00A2-4C4B-9CC0-2F5319538A60}"/>
    <cellStyle name="Percent 3" xfId="13" xr:uid="{0A61D793-42AB-483E-B40D-BDD1DFB40024}"/>
    <cellStyle name="Style 13" xfId="11" xr:uid="{ADD01B10-A5B9-45DD-98B7-3387CC37B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382307</xdr:colOff>
      <xdr:row>19</xdr:row>
      <xdr:rowOff>139700</xdr:rowOff>
    </xdr:to>
    <xdr:sp macro="" textlink="">
      <xdr:nvSpPr>
        <xdr:cNvPr id="17" name="TextBox 1">
          <a:extLst>
            <a:ext uri="{FF2B5EF4-FFF2-40B4-BE49-F238E27FC236}">
              <a16:creationId xmlns:a16="http://schemas.microsoft.com/office/drawing/2014/main" id="{3C5222C2-1784-4648-8B2E-EDB8B0757B6F}"/>
            </a:ext>
          </a:extLst>
        </xdr:cNvPr>
        <xdr:cNvSpPr txBox="1"/>
      </xdr:nvSpPr>
      <xdr:spPr>
        <a:xfrm>
          <a:off x="0" y="0"/>
          <a:ext cx="14778664" cy="35006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latin typeface="Avenir Next LT Pro" panose="020B0504020202020204" pitchFamily="34" charset="0"/>
            </a:rPr>
            <a:t>Disclaimer</a:t>
          </a:r>
        </a:p>
        <a:p>
          <a:r>
            <a:rPr lang="nb-NO" sz="1200">
              <a:latin typeface="Avenir Next LT Pro" panose="020B0504020202020204" pitchFamily="34" charset="0"/>
            </a:rPr>
            <a:t> </a:t>
          </a:r>
        </a:p>
        <a:p>
          <a:r>
            <a:rPr lang="en-US" sz="1200">
              <a:solidFill>
                <a:schemeClr val="dk1"/>
              </a:solidFill>
              <a:latin typeface="Avenir Next LT Pro" panose="020B0504020202020204" pitchFamily="34" charset="0"/>
              <a:ea typeface="+mn-ea"/>
              <a:cs typeface="+mn-cs"/>
            </a:rPr>
            <a:t>This work product (the "</a:t>
          </a:r>
          <a:r>
            <a:rPr lang="en-US" sz="1200" b="1">
              <a:solidFill>
                <a:schemeClr val="dk1"/>
              </a:solidFill>
              <a:latin typeface="Avenir Next LT Pro" panose="020B0504020202020204" pitchFamily="34" charset="0"/>
              <a:ea typeface="+mn-ea"/>
              <a:cs typeface="+mn-cs"/>
            </a:rPr>
            <a:t>Work Product</a:t>
          </a:r>
          <a:r>
            <a:rPr lang="en-US" sz="1200">
              <a:solidFill>
                <a:schemeClr val="dk1"/>
              </a:solidFill>
              <a:latin typeface="Avenir Next LT Pro" panose="020B0504020202020204" pitchFamily="34" charset="0"/>
              <a:ea typeface="+mn-ea"/>
              <a:cs typeface="+mn-cs"/>
            </a:rPr>
            <a:t>") has been produced by Airthings ASA (the "</a:t>
          </a:r>
          <a:r>
            <a:rPr lang="en-US" sz="1200" b="1">
              <a:solidFill>
                <a:schemeClr val="dk1"/>
              </a:solidFill>
              <a:latin typeface="Avenir Next LT Pro" panose="020B0504020202020204" pitchFamily="34" charset="0"/>
              <a:ea typeface="+mn-ea"/>
              <a:cs typeface="+mn-cs"/>
            </a:rPr>
            <a:t>Company</a:t>
          </a:r>
          <a:r>
            <a:rPr lang="en-US" sz="1200">
              <a:solidFill>
                <a:schemeClr val="dk1"/>
              </a:solidFill>
              <a:latin typeface="Avenir Next LT Pro" panose="020B0504020202020204" pitchFamily="34" charset="0"/>
              <a:ea typeface="+mn-ea"/>
              <a:cs typeface="+mn-cs"/>
            </a:rPr>
            <a:t>") with the assistance from an external financial advisor solely for the purpose of producing this Work Product in connection with the Company's IFRS transition.</a:t>
          </a:r>
        </a:p>
        <a:p>
          <a:r>
            <a:rPr lang="en-US" sz="1100">
              <a:solidFill>
                <a:schemeClr val="dk1"/>
              </a:solidFill>
              <a:effectLst/>
              <a:latin typeface="Avenir Next LT Pro" panose="020B0504020202020204" pitchFamily="34" charset="0"/>
              <a:ea typeface="+mn-ea"/>
              <a:cs typeface="+mn-cs"/>
            </a:rPr>
            <a:t> </a:t>
          </a:r>
        </a:p>
        <a:p>
          <a:r>
            <a:rPr lang="en-US" sz="1200">
              <a:solidFill>
                <a:schemeClr val="dk1"/>
              </a:solidFill>
              <a:latin typeface="Avenir Next LT Pro" panose="020B0504020202020204" pitchFamily="34" charset="0"/>
              <a:ea typeface="+mn-ea"/>
              <a:cs typeface="+mn-cs"/>
            </a:rPr>
            <a:t>No representation, warranty, or undertaking, express or implied, is made to, and no reliance should be placed on any information contained herein, and no liability whatsoever is accepted as to any errors, omissions or misstatements contained herein, and, accordingly, the Company does not accept any liability whatsoever arising directly or indirectly from the use of this Work Product, or its contents or otherwise arising in connection therewith. All information in this Work Product is subject to verification, correction, completion and change without notice.</a:t>
          </a:r>
        </a:p>
        <a:p>
          <a:r>
            <a:rPr lang="en-US" sz="1200">
              <a:solidFill>
                <a:schemeClr val="dk1"/>
              </a:solidFill>
              <a:latin typeface="Avenir Next LT Pro" panose="020B0504020202020204" pitchFamily="34" charset="0"/>
              <a:ea typeface="+mn-ea"/>
              <a:cs typeface="+mn-cs"/>
            </a:rPr>
            <a:t> </a:t>
          </a:r>
        </a:p>
        <a:p>
          <a:r>
            <a:rPr lang="en-US" sz="1200">
              <a:solidFill>
                <a:schemeClr val="dk1"/>
              </a:solidFill>
              <a:latin typeface="Avenir Next LT Pro" panose="020B0504020202020204" pitchFamily="34" charset="0"/>
              <a:ea typeface="+mn-ea"/>
              <a:cs typeface="+mn-cs"/>
            </a:rPr>
            <a:t>This Work Product is dated as of 28 October</a:t>
          </a:r>
          <a:r>
            <a:rPr lang="en-US" sz="1200" baseline="0">
              <a:solidFill>
                <a:schemeClr val="dk1"/>
              </a:solidFill>
              <a:latin typeface="Avenir Next LT Pro" panose="020B0504020202020204" pitchFamily="34" charset="0"/>
              <a:ea typeface="+mn-ea"/>
              <a:cs typeface="+mn-cs"/>
            </a:rPr>
            <a:t> </a:t>
          </a:r>
          <a:r>
            <a:rPr lang="en-US" sz="1200">
              <a:solidFill>
                <a:schemeClr val="dk1"/>
              </a:solidFill>
              <a:latin typeface="Avenir Next LT Pro" panose="020B0504020202020204" pitchFamily="34" charset="0"/>
              <a:ea typeface="+mn-ea"/>
              <a:cs typeface="+mn-cs"/>
            </a:rPr>
            <a:t>2025 The Company does not intend, and does not assume any obligation, to update or correct any information included in this Work Product.</a:t>
          </a:r>
        </a:p>
        <a:p>
          <a:endParaRPr lang="nb-NO" sz="1200"/>
        </a:p>
        <a:p>
          <a:r>
            <a:rPr lang="nb-NO" sz="1200"/>
            <a:t> </a:t>
          </a:r>
        </a:p>
        <a:p>
          <a:endParaRPr lang="nb-NO"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irtightai.sharepoint.com/peba/Selskap/Fesil/FESIL98b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irtightai.sharepoint.com/AB69328/My%20Documents/Mamut/Mamut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LANTS + REST"/>
      <sheetName val="HAFSLUND"/>
      <sheetName val="HOLLA"/>
      <sheetName val="LILLEBY"/>
      <sheetName val="RANA"/>
      <sheetName val="INCSTAT"/>
      <sheetName val="COMMENTS"/>
      <sheetName val="STEEL"/>
      <sheetName val="SHARE PRICES"/>
      <sheetName val="SUMMARY"/>
      <sheetName val="Database"/>
      <sheetName val="MRAPP"/>
      <sheetName val="BALCASH FESIL"/>
      <sheetName val="MERGED COMPANY"/>
      <sheetName val="FSLVFIN"/>
      <sheetName val="DIVER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ørsmål"/>
      <sheetName val="TABLES"/>
      <sheetName val="Master"/>
      <sheetName val="Segments&amp;assumptions"/>
      <sheetName val="Shares&amp;Dividends"/>
      <sheetName val="Income"/>
      <sheetName val="Cash flow"/>
      <sheetName val="Balance"/>
      <sheetName val="Front back page"/>
      <sheetName val="Overall &amp; share struckture"/>
      <sheetName val="PPT PAGE"/>
      <sheetName val="Peers"/>
      <sheetName val="Valuation"/>
      <sheetName val="JCFPeers"/>
      <sheetName val="JCFPeersPriceData"/>
      <sheetName val="JCF Price 1 year ttm"/>
      <sheetName val="comments"/>
      <sheetName val="yearly estimates"/>
      <sheetName val="info"/>
      <sheetName val="info 2"/>
      <sheetName val="grafer"/>
      <sheetName val="Quarterly overview"/>
      <sheetName val="Yearly overview"/>
      <sheetName val="segments"/>
      <sheetName val="Model Incstat"/>
      <sheetName val="Model balance"/>
      <sheetName val="Model cash-flow"/>
      <sheetName val="dcf"/>
      <sheetName val="dfcff yearly"/>
      <sheetName val="IncomeMamut"/>
      <sheetName val="Income countrywise"/>
      <sheetName val="spssIncomeCustomers"/>
      <sheetName val="Customers"/>
      <sheetName val="spssCost"/>
      <sheetName val="CostDivisions"/>
      <sheetName val="MOS"/>
      <sheetName val="MamutModel"/>
    </sheetNames>
    <sheetDataSet>
      <sheetData sheetId="0" refreshError="1"/>
      <sheetData sheetId="1" refreshError="1"/>
      <sheetData sheetId="2">
        <row r="2">
          <cell r="BF2" t="str">
            <v>e</v>
          </cell>
        </row>
        <row r="6">
          <cell r="BE6"/>
        </row>
        <row r="7">
          <cell r="BB7" t="str">
            <v>2010e</v>
          </cell>
          <cell r="BE7" t="str">
            <v>1997h1</v>
          </cell>
        </row>
        <row r="8">
          <cell r="BE8">
            <v>35611</v>
          </cell>
        </row>
      </sheetData>
      <sheetData sheetId="3">
        <row r="2">
          <cell r="BF2" t="str">
            <v>e</v>
          </cell>
        </row>
      </sheetData>
      <sheetData sheetId="4">
        <row r="1">
          <cell r="AS1">
            <v>0.18019933699729573</v>
          </cell>
        </row>
      </sheetData>
      <sheetData sheetId="5">
        <row r="1">
          <cell r="AS1">
            <v>0.18019933699729573</v>
          </cell>
        </row>
      </sheetData>
      <sheetData sheetId="6">
        <row r="2">
          <cell r="AS2"/>
        </row>
      </sheetData>
      <sheetData sheetId="7">
        <row r="1">
          <cell r="I1" t="str">
            <v>2003,,19/03/2002,,dnb_std_balance,1,0,0,0,0</v>
          </cell>
          <cell r="AS1" t="str">
            <v>2003,,19/03/2002,,dnb_std_balance,1,0,0,0,0</v>
          </cell>
        </row>
        <row r="2">
          <cell r="AS2"/>
        </row>
        <row r="3">
          <cell r="AS3" t="str">
            <v>2006q4</v>
          </cell>
        </row>
        <row r="4">
          <cell r="AS4">
            <v>244.85499999999999</v>
          </cell>
        </row>
        <row r="5">
          <cell r="AS5">
            <v>36.097000000000001</v>
          </cell>
        </row>
        <row r="6">
          <cell r="AS6">
            <v>0</v>
          </cell>
        </row>
        <row r="7">
          <cell r="AS7">
            <v>3.3959999999999999</v>
          </cell>
        </row>
        <row r="8">
          <cell r="AS8">
            <v>7.8561253561253847E-2</v>
          </cell>
        </row>
        <row r="9">
          <cell r="AS9">
            <v>178.76300000000001</v>
          </cell>
        </row>
        <row r="10">
          <cell r="AS10">
            <v>463.11100000000005</v>
          </cell>
        </row>
        <row r="11">
          <cell r="AS11">
            <v>18.684000000000001</v>
          </cell>
        </row>
        <row r="12">
          <cell r="AS12">
            <v>106.319</v>
          </cell>
        </row>
        <row r="13">
          <cell r="AS13" t="str">
            <v>nm</v>
          </cell>
        </row>
        <row r="14">
          <cell r="AS14">
            <v>57.854999999999997</v>
          </cell>
        </row>
        <row r="15">
          <cell r="AS15">
            <v>182.858</v>
          </cell>
        </row>
        <row r="16">
          <cell r="AS16">
            <v>645.96900000000005</v>
          </cell>
        </row>
        <row r="17">
          <cell r="AS17">
            <v>15.754</v>
          </cell>
        </row>
        <row r="18">
          <cell r="AS18">
            <v>137.291</v>
          </cell>
        </row>
        <row r="19">
          <cell r="AS19">
            <v>48.548000000000009</v>
          </cell>
        </row>
        <row r="20">
          <cell r="AS20">
            <v>31.012</v>
          </cell>
        </row>
        <row r="21">
          <cell r="AS21">
            <v>184.05699999999999</v>
          </cell>
        </row>
        <row r="22">
          <cell r="AS22">
            <v>179.70599999999999</v>
          </cell>
        </row>
        <row r="23">
          <cell r="AS23" t="str">
            <v>nm</v>
          </cell>
        </row>
        <row r="24">
          <cell r="AS24">
            <v>34.279000000000003</v>
          </cell>
        </row>
        <row r="25">
          <cell r="AS25">
            <v>213.98499999999999</v>
          </cell>
        </row>
        <row r="26">
          <cell r="AS26">
            <v>398.04199999999997</v>
          </cell>
        </row>
        <row r="28">
          <cell r="AS28">
            <v>0</v>
          </cell>
        </row>
        <row r="29">
          <cell r="AS29">
            <v>0</v>
          </cell>
        </row>
        <row r="30">
          <cell r="AS30">
            <v>0</v>
          </cell>
        </row>
        <row r="31">
          <cell r="AS31">
            <v>247.929</v>
          </cell>
        </row>
        <row r="32">
          <cell r="AS32">
            <v>0</v>
          </cell>
        </row>
        <row r="33">
          <cell r="AS33">
            <v>2.8942782526115862</v>
          </cell>
        </row>
        <row r="34">
          <cell r="AS34">
            <v>247.929</v>
          </cell>
        </row>
        <row r="35">
          <cell r="AS35">
            <v>0</v>
          </cell>
        </row>
        <row r="36">
          <cell r="AS36">
            <v>179.70599999999999</v>
          </cell>
        </row>
        <row r="37">
          <cell r="AS37">
            <v>218.33599999999998</v>
          </cell>
        </row>
        <row r="38">
          <cell r="AS38">
            <v>645.971</v>
          </cell>
        </row>
        <row r="39">
          <cell r="AS39">
            <v>1.9999999999527063E-3</v>
          </cell>
        </row>
        <row r="40">
          <cell r="AS40" t="str">
            <v>nm</v>
          </cell>
        </row>
        <row r="41">
          <cell r="AS41" t="str">
            <v>nm</v>
          </cell>
        </row>
        <row r="42">
          <cell r="AS42" t="str">
            <v>nm</v>
          </cell>
        </row>
        <row r="43">
          <cell r="AS43">
            <v>-93.332999999999984</v>
          </cell>
        </row>
        <row r="44">
          <cell r="AS44">
            <v>244.85499999999999</v>
          </cell>
        </row>
        <row r="45">
          <cell r="AS45">
            <v>36.097000000000001</v>
          </cell>
        </row>
        <row r="46">
          <cell r="AS46">
            <v>0</v>
          </cell>
        </row>
        <row r="47">
          <cell r="AS47">
            <v>178.76300000000001</v>
          </cell>
        </row>
        <row r="48">
          <cell r="AS48">
            <v>366.38200000000001</v>
          </cell>
        </row>
        <row r="49">
          <cell r="AS49">
            <v>121.851</v>
          </cell>
        </row>
        <row r="50">
          <cell r="AS50">
            <v>0</v>
          </cell>
        </row>
        <row r="51">
          <cell r="AS51">
            <v>247.929</v>
          </cell>
        </row>
        <row r="52">
          <cell r="AS52">
            <v>369.78</v>
          </cell>
        </row>
        <row r="53">
          <cell r="AS53">
            <v>3.3979999999999677</v>
          </cell>
        </row>
        <row r="54">
          <cell r="AS54">
            <v>0</v>
          </cell>
        </row>
        <row r="55">
          <cell r="AS55">
            <v>0</v>
          </cell>
        </row>
        <row r="56">
          <cell r="AS56">
            <v>15.079020575227061</v>
          </cell>
        </row>
        <row r="57">
          <cell r="AS57">
            <v>88.411701115227899</v>
          </cell>
        </row>
        <row r="58">
          <cell r="AS58">
            <v>15.53705568747748</v>
          </cell>
        </row>
        <row r="59">
          <cell r="AS59">
            <v>181.56168864167643</v>
          </cell>
        </row>
        <row r="60">
          <cell r="AS60">
            <v>-77.612931838971065</v>
          </cell>
        </row>
        <row r="61">
          <cell r="AS61">
            <v>0.2607664750908481</v>
          </cell>
        </row>
        <row r="62">
          <cell r="AS62">
            <v>9.0364175661201515E-2</v>
          </cell>
        </row>
        <row r="63">
          <cell r="AS63">
            <v>121.851</v>
          </cell>
        </row>
        <row r="64">
          <cell r="AS64" t="str">
            <v>nm</v>
          </cell>
        </row>
        <row r="65">
          <cell r="AS65" t="str">
            <v>nm</v>
          </cell>
        </row>
        <row r="66">
          <cell r="AS66" t="str">
            <v>nm</v>
          </cell>
        </row>
        <row r="67">
          <cell r="AS67">
            <v>0</v>
          </cell>
        </row>
        <row r="68">
          <cell r="AS68">
            <v>0</v>
          </cell>
        </row>
        <row r="69">
          <cell r="AS69">
            <v>121.851</v>
          </cell>
        </row>
        <row r="70">
          <cell r="AS70">
            <v>0.75029850195103331</v>
          </cell>
        </row>
        <row r="71">
          <cell r="AS71">
            <v>0.75029850195103331</v>
          </cell>
        </row>
        <row r="72">
          <cell r="AS72">
            <v>-31.717703349282356</v>
          </cell>
        </row>
        <row r="75">
          <cell r="AS75">
            <v>43.967000000000006</v>
          </cell>
        </row>
        <row r="76">
          <cell r="AS76">
            <v>4.5810000000000004</v>
          </cell>
        </row>
        <row r="77">
          <cell r="AS77">
            <v>0</v>
          </cell>
        </row>
        <row r="78">
          <cell r="AS78">
            <v>0</v>
          </cell>
        </row>
        <row r="79">
          <cell r="AS79">
            <v>0</v>
          </cell>
        </row>
        <row r="80">
          <cell r="AS80">
            <v>0</v>
          </cell>
        </row>
        <row r="81">
          <cell r="AS81">
            <v>0</v>
          </cell>
        </row>
        <row r="82">
          <cell r="AS82">
            <v>0</v>
          </cell>
        </row>
        <row r="83">
          <cell r="AS83">
            <v>0</v>
          </cell>
        </row>
        <row r="84">
          <cell r="AS84">
            <v>0</v>
          </cell>
        </row>
        <row r="86">
          <cell r="AS86">
            <v>10.224000000000004</v>
          </cell>
        </row>
        <row r="87">
          <cell r="AS87">
            <v>10.224000000000004</v>
          </cell>
        </row>
        <row r="88">
          <cell r="AS88">
            <v>-3.5949999999999998</v>
          </cell>
        </row>
        <row r="89">
          <cell r="AS89">
            <v>0</v>
          </cell>
        </row>
        <row r="90">
          <cell r="AS90">
            <v>0</v>
          </cell>
        </row>
        <row r="91">
          <cell r="AS91">
            <v>0</v>
          </cell>
        </row>
        <row r="92">
          <cell r="AS92">
            <v>0</v>
          </cell>
        </row>
        <row r="93">
          <cell r="AS93">
            <v>0</v>
          </cell>
        </row>
        <row r="94">
          <cell r="AS94">
            <v>0</v>
          </cell>
        </row>
        <row r="95">
          <cell r="AS95">
            <v>0</v>
          </cell>
        </row>
        <row r="96">
          <cell r="AS96">
            <v>0</v>
          </cell>
        </row>
        <row r="99">
          <cell r="AS99">
            <v>8.5520000000000032</v>
          </cell>
        </row>
        <row r="100">
          <cell r="AS100">
            <v>-4.165</v>
          </cell>
        </row>
        <row r="101">
          <cell r="AS101">
            <v>0</v>
          </cell>
        </row>
        <row r="102">
          <cell r="AS102">
            <v>0</v>
          </cell>
        </row>
        <row r="103">
          <cell r="AS103">
            <v>0</v>
          </cell>
        </row>
        <row r="104">
          <cell r="AS104">
            <v>0</v>
          </cell>
        </row>
        <row r="105">
          <cell r="AS105">
            <v>0</v>
          </cell>
        </row>
        <row r="106">
          <cell r="AS106">
            <v>0</v>
          </cell>
        </row>
        <row r="107">
          <cell r="AS107">
            <v>0</v>
          </cell>
        </row>
        <row r="108">
          <cell r="AS108">
            <v>0</v>
          </cell>
        </row>
        <row r="111">
          <cell r="AS111">
            <v>0.23253803989355659</v>
          </cell>
        </row>
        <row r="112">
          <cell r="AS112">
            <v>-0.78476315215018544</v>
          </cell>
        </row>
        <row r="113">
          <cell r="AS113" t="e">
            <v>#DIV/0!</v>
          </cell>
        </row>
        <row r="114">
          <cell r="AS114" t="e">
            <v>#DIV/0!</v>
          </cell>
        </row>
        <row r="115">
          <cell r="AS115" t="e">
            <v>#DIV/0!</v>
          </cell>
        </row>
        <row r="116">
          <cell r="AS116" t="e">
            <v>#DIV/0!</v>
          </cell>
        </row>
        <row r="117">
          <cell r="AS117" t="e">
            <v>#DIV/0!</v>
          </cell>
        </row>
        <row r="118">
          <cell r="AS118" t="e">
            <v>#DIV/0!</v>
          </cell>
        </row>
        <row r="119">
          <cell r="AS119" t="e">
            <v>#DIV/0!</v>
          </cell>
        </row>
        <row r="120">
          <cell r="AS120" t="e">
            <v>#DIV/0!</v>
          </cell>
        </row>
        <row r="123">
          <cell r="AS123">
            <v>0.1945095185025133</v>
          </cell>
        </row>
        <row r="124">
          <cell r="AS124">
            <v>-0.9091901331586989</v>
          </cell>
        </row>
        <row r="125">
          <cell r="AS125" t="e">
            <v>#DIV/0!</v>
          </cell>
        </row>
        <row r="126">
          <cell r="AS126" t="e">
            <v>#DIV/0!</v>
          </cell>
        </row>
        <row r="127">
          <cell r="AS127" t="e">
            <v>#DIV/0!</v>
          </cell>
        </row>
        <row r="128">
          <cell r="AS128" t="e">
            <v>#DIV/0!</v>
          </cell>
        </row>
        <row r="129">
          <cell r="AS129" t="e">
            <v>#DIV/0!</v>
          </cell>
        </row>
        <row r="130">
          <cell r="AS130" t="e">
            <v>#DIV/0!</v>
          </cell>
        </row>
        <row r="131">
          <cell r="AS131" t="e">
            <v>#DIV/0!</v>
          </cell>
        </row>
        <row r="132">
          <cell r="AS132" t="e">
            <v>#DIV/0!</v>
          </cell>
        </row>
        <row r="134">
          <cell r="AS134" t="str">
            <v>2005q1</v>
          </cell>
        </row>
        <row r="135">
          <cell r="AS135">
            <v>25.042000000000002</v>
          </cell>
        </row>
        <row r="136">
          <cell r="AS136">
            <v>8.2520000000000007</v>
          </cell>
        </row>
        <row r="137">
          <cell r="AS137">
            <v>0</v>
          </cell>
        </row>
        <row r="138">
          <cell r="AS138">
            <v>38.893000000000001</v>
          </cell>
        </row>
        <row r="139">
          <cell r="AS139">
            <v>44.614000000000004</v>
          </cell>
        </row>
        <row r="140">
          <cell r="AS140">
            <v>45.677</v>
          </cell>
        </row>
        <row r="141">
          <cell r="AS141">
            <v>162.47800000000001</v>
          </cell>
        </row>
        <row r="142">
          <cell r="AS142">
            <v>121.907</v>
          </cell>
        </row>
        <row r="143">
          <cell r="AS143">
            <v>0</v>
          </cell>
        </row>
        <row r="144">
          <cell r="AS144">
            <v>40.571999999999996</v>
          </cell>
        </row>
        <row r="145">
          <cell r="AS145">
            <v>162.47899999999998</v>
          </cell>
        </row>
        <row r="146">
          <cell r="AS146">
            <v>-45.677</v>
          </cell>
        </row>
        <row r="147">
          <cell r="AS147">
            <v>7.8561253561253847E-2</v>
          </cell>
        </row>
        <row r="148">
          <cell r="AS148">
            <v>7.8561253561253847E-2</v>
          </cell>
        </row>
      </sheetData>
      <sheetData sheetId="8">
        <row r="1">
          <cell r="I1" t="str">
            <v>2003,,19/03/2002,,dnb_std_balance,1,0,0,0,0</v>
          </cell>
        </row>
      </sheetData>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0C49-B4D5-4E4A-B347-9B8DEA0CC7C1}">
  <sheetPr>
    <pageSetUpPr fitToPage="1"/>
  </sheetPr>
  <dimension ref="A1"/>
  <sheetViews>
    <sheetView zoomScale="85" zoomScaleNormal="85" workbookViewId="0"/>
  </sheetViews>
  <sheetFormatPr defaultColWidth="9" defaultRowHeight="15"/>
  <cols>
    <col min="1" max="16384" width="9" style="33"/>
  </cols>
  <sheetData/>
  <pageMargins left="0.51181102362204722" right="0.43307086614173229" top="0.51181102362204722" bottom="0.35433070866141736" header="0.31496062992125984" footer="0.11811023622047245"/>
  <pageSetup scale="60"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AA15-794B-4A9C-AEF2-759F575F4B23}">
  <sheetPr>
    <pageSetUpPr fitToPage="1"/>
  </sheetPr>
  <dimension ref="B3:AK36"/>
  <sheetViews>
    <sheetView showGridLines="0" tabSelected="1" zoomScale="70" zoomScaleNormal="70" zoomScaleSheetLayoutView="79" workbookViewId="0">
      <pane xSplit="2" topLeftCell="Q1" activePane="topRight" state="frozen"/>
      <selection pane="topRight"/>
    </sheetView>
  </sheetViews>
  <sheetFormatPr defaultColWidth="10.5703125" defaultRowHeight="15"/>
  <cols>
    <col min="1" max="1" width="9" style="3" customWidth="1"/>
    <col min="2" max="2" width="59.7109375" style="3" customWidth="1"/>
    <col min="3" max="10" width="10.5703125" style="3" customWidth="1"/>
    <col min="11" max="20" width="11.42578125" style="3" customWidth="1"/>
    <col min="21" max="22" width="11.42578125" style="3" bestFit="1" customWidth="1"/>
    <col min="23" max="25" width="11.42578125" style="3" customWidth="1"/>
    <col min="26" max="26" width="3.5703125" style="3" customWidth="1"/>
    <col min="27" max="32" width="10.5703125" style="3"/>
    <col min="33" max="33" width="12" style="3" bestFit="1" customWidth="1"/>
    <col min="34" max="34" width="12.85546875" style="3" bestFit="1" customWidth="1"/>
    <col min="35" max="35" width="11.5703125" style="3" bestFit="1" customWidth="1"/>
    <col min="36" max="16384" width="10.5703125" style="3"/>
  </cols>
  <sheetData>
    <row r="3" spans="2:37">
      <c r="Q3" s="69"/>
      <c r="U3" s="84"/>
      <c r="V3" s="84"/>
    </row>
    <row r="4" spans="2:37">
      <c r="Q4" s="69"/>
      <c r="U4" s="93"/>
      <c r="V4" s="93"/>
      <c r="W4" s="98"/>
      <c r="X4" s="98"/>
      <c r="Y4" s="98"/>
    </row>
    <row r="5" spans="2:37" ht="15.75">
      <c r="B5" s="32" t="s">
        <v>0</v>
      </c>
      <c r="O5" s="69"/>
      <c r="P5" s="69"/>
      <c r="Q5" s="69"/>
      <c r="R5" s="77"/>
      <c r="S5" s="88"/>
      <c r="T5" s="88"/>
      <c r="U5" s="88"/>
      <c r="V5" s="88"/>
      <c r="W5" s="98"/>
      <c r="X5" s="98"/>
      <c r="Y5" s="98"/>
      <c r="Z5" s="88"/>
      <c r="AA5" s="88"/>
      <c r="AB5" s="88"/>
      <c r="AC5" s="88"/>
      <c r="AD5" s="88"/>
      <c r="AE5" s="88"/>
    </row>
    <row r="6" spans="2:37" ht="18.75">
      <c r="B6" s="21"/>
      <c r="Q6" s="94"/>
      <c r="R6" s="94"/>
      <c r="S6" s="95"/>
      <c r="T6" s="95"/>
      <c r="U6" s="92"/>
      <c r="V6" s="92"/>
      <c r="W6" s="95"/>
      <c r="X6" s="95"/>
      <c r="Y6" s="95"/>
    </row>
    <row r="7" spans="2:37">
      <c r="B7" s="19" t="s">
        <v>1</v>
      </c>
      <c r="C7" s="23" t="s">
        <v>2</v>
      </c>
      <c r="D7" s="23" t="s">
        <v>3</v>
      </c>
      <c r="E7" s="23" t="s">
        <v>4</v>
      </c>
      <c r="F7" s="23" t="s">
        <v>5</v>
      </c>
      <c r="G7" s="23" t="s">
        <v>6</v>
      </c>
      <c r="H7" s="23" t="s">
        <v>7</v>
      </c>
      <c r="I7" s="23" t="s">
        <v>8</v>
      </c>
      <c r="J7" s="23" t="s">
        <v>9</v>
      </c>
      <c r="K7" s="23" t="s">
        <v>10</v>
      </c>
      <c r="L7" s="23" t="s">
        <v>11</v>
      </c>
      <c r="M7" s="23" t="s">
        <v>12</v>
      </c>
      <c r="N7" s="23" t="s">
        <v>13</v>
      </c>
      <c r="O7" s="23" t="s">
        <v>14</v>
      </c>
      <c r="P7" s="23" t="s">
        <v>15</v>
      </c>
      <c r="Q7" s="23" t="s">
        <v>16</v>
      </c>
      <c r="R7" s="23" t="s">
        <v>17</v>
      </c>
      <c r="S7" s="23" t="s">
        <v>18</v>
      </c>
      <c r="T7" s="23" t="s">
        <v>19</v>
      </c>
      <c r="U7" s="23" t="s">
        <v>20</v>
      </c>
      <c r="V7" s="23" t="s">
        <v>21</v>
      </c>
      <c r="W7" s="23" t="s">
        <v>22</v>
      </c>
      <c r="X7" s="23" t="s">
        <v>23</v>
      </c>
      <c r="Y7" s="23" t="s">
        <v>146</v>
      </c>
      <c r="Z7" s="24"/>
      <c r="AA7" s="23">
        <v>2020</v>
      </c>
      <c r="AB7" s="23">
        <v>2021</v>
      </c>
      <c r="AC7" s="23">
        <v>2022</v>
      </c>
      <c r="AD7" s="23">
        <v>2023</v>
      </c>
      <c r="AE7" s="23">
        <v>2024</v>
      </c>
      <c r="AG7" s="69"/>
    </row>
    <row r="8" spans="2:37">
      <c r="B8" s="25" t="s">
        <v>24</v>
      </c>
      <c r="C8" s="26">
        <v>5056.7371297598429</v>
      </c>
      <c r="D8" s="26">
        <v>3621.0687136874594</v>
      </c>
      <c r="E8" s="26">
        <v>4440.0317892838002</v>
      </c>
      <c r="F8" s="26">
        <v>7775.2547275151092</v>
      </c>
      <c r="G8" s="26">
        <v>6406.9536661036182</v>
      </c>
      <c r="H8" s="26">
        <v>7602.5854618759186</v>
      </c>
      <c r="I8" s="26">
        <v>9106.4976272808635</v>
      </c>
      <c r="J8" s="26">
        <v>10555.170101122181</v>
      </c>
      <c r="K8" s="26">
        <v>9061.7795251444422</v>
      </c>
      <c r="L8" s="26">
        <v>6850.8734465484104</v>
      </c>
      <c r="M8" s="26">
        <v>10052.161999240241</v>
      </c>
      <c r="N8" s="26">
        <v>9459.373289594263</v>
      </c>
      <c r="O8" s="26">
        <v>8752</v>
      </c>
      <c r="P8" s="26">
        <v>7456.6347157839045</v>
      </c>
      <c r="Q8" s="26">
        <v>10081.872050535667</v>
      </c>
      <c r="R8" s="26">
        <v>10301.842591596887</v>
      </c>
      <c r="S8" s="26">
        <f>9511.01605154346</f>
        <v>9511.01605154346</v>
      </c>
      <c r="T8" s="26">
        <v>8732.6319370356705</v>
      </c>
      <c r="U8" s="26">
        <v>9962.9385992174903</v>
      </c>
      <c r="V8" s="26" t="s">
        <v>25</v>
      </c>
      <c r="W8" s="26">
        <v>9210.3361208291753</v>
      </c>
      <c r="X8" s="26">
        <v>7739.1239553348678</v>
      </c>
      <c r="Y8" s="26">
        <v>6623.4657601350627</v>
      </c>
      <c r="Z8" s="24"/>
      <c r="AA8" s="26">
        <v>20893.09236024621</v>
      </c>
      <c r="AB8" s="26">
        <v>33671.206856382581</v>
      </c>
      <c r="AC8" s="26">
        <v>35424.188260527357</v>
      </c>
      <c r="AD8" s="26">
        <v>36591.914642031603</v>
      </c>
      <c r="AE8" s="26">
        <v>38495.664139278808</v>
      </c>
      <c r="AF8" s="69"/>
    </row>
    <row r="9" spans="2:37">
      <c r="B9" s="25" t="s">
        <v>26</v>
      </c>
      <c r="C9" s="26">
        <v>36.651666940665372</v>
      </c>
      <c r="D9" s="26">
        <v>24.883986340492399</v>
      </c>
      <c r="E9" s="26">
        <v>191.79087875864215</v>
      </c>
      <c r="F9" s="26">
        <v>-129.9274314178092</v>
      </c>
      <c r="G9" s="26">
        <v>0</v>
      </c>
      <c r="H9" s="26">
        <v>28.4207415115117</v>
      </c>
      <c r="I9" s="26">
        <v>-0.36927926376269582</v>
      </c>
      <c r="J9" s="26">
        <v>-0.14145112373650193</v>
      </c>
      <c r="K9" s="26">
        <v>0</v>
      </c>
      <c r="L9" s="26">
        <v>0</v>
      </c>
      <c r="M9" s="26">
        <v>0</v>
      </c>
      <c r="N9" s="26">
        <v>0</v>
      </c>
      <c r="O9" s="26">
        <v>0</v>
      </c>
      <c r="P9" s="26">
        <v>0</v>
      </c>
      <c r="Q9" s="26">
        <v>0</v>
      </c>
      <c r="R9" s="26">
        <v>0</v>
      </c>
      <c r="S9" s="26">
        <v>0</v>
      </c>
      <c r="T9" s="26">
        <v>0</v>
      </c>
      <c r="U9" s="26">
        <v>0</v>
      </c>
      <c r="V9" s="26">
        <v>0</v>
      </c>
      <c r="W9" s="26">
        <v>0</v>
      </c>
      <c r="X9" s="26">
        <v>0</v>
      </c>
      <c r="Y9" s="26">
        <v>0</v>
      </c>
      <c r="Z9" s="24"/>
      <c r="AA9" s="26">
        <v>123.39910062199073</v>
      </c>
      <c r="AB9" s="26">
        <v>27.910011124012502</v>
      </c>
      <c r="AC9" s="26">
        <v>0</v>
      </c>
      <c r="AD9" s="26">
        <v>0</v>
      </c>
      <c r="AE9" s="26">
        <v>0</v>
      </c>
      <c r="AG9" s="96"/>
    </row>
    <row r="10" spans="2:37">
      <c r="B10" s="27" t="s">
        <v>27</v>
      </c>
      <c r="C10" s="28">
        <v>5093.3887967005085</v>
      </c>
      <c r="D10" s="28">
        <v>3645.9527000279518</v>
      </c>
      <c r="E10" s="28">
        <v>4631.8226680424423</v>
      </c>
      <c r="F10" s="28">
        <v>7645.3272960972999</v>
      </c>
      <c r="G10" s="28">
        <v>6406.9536661036182</v>
      </c>
      <c r="H10" s="28">
        <v>7631.0062033874301</v>
      </c>
      <c r="I10" s="28">
        <v>9106.1283480171005</v>
      </c>
      <c r="J10" s="28">
        <v>10555.028649998445</v>
      </c>
      <c r="K10" s="28">
        <v>9061.7795251444422</v>
      </c>
      <c r="L10" s="28">
        <v>6851.0634048229522</v>
      </c>
      <c r="M10" s="28">
        <f t="shared" ref="M10:R10" si="0">+M8+M9</f>
        <v>10052.161999240241</v>
      </c>
      <c r="N10" s="28">
        <f t="shared" si="0"/>
        <v>9459.373289594263</v>
      </c>
      <c r="O10" s="28">
        <f t="shared" si="0"/>
        <v>8752</v>
      </c>
      <c r="P10" s="28">
        <f t="shared" si="0"/>
        <v>7456.6347157839045</v>
      </c>
      <c r="Q10" s="28">
        <f t="shared" si="0"/>
        <v>10081.872050535667</v>
      </c>
      <c r="R10" s="28">
        <f t="shared" si="0"/>
        <v>10301.842591596887</v>
      </c>
      <c r="S10" s="28">
        <f t="shared" ref="S10:T10" si="1">+S8+S9</f>
        <v>9511.01605154346</v>
      </c>
      <c r="T10" s="28">
        <f t="shared" si="1"/>
        <v>8732.6319370356705</v>
      </c>
      <c r="U10" s="28">
        <f t="shared" ref="U10" si="2">+U8+U9</f>
        <v>9962.9385992174903</v>
      </c>
      <c r="V10" s="28">
        <v>10289</v>
      </c>
      <c r="W10" s="28">
        <f t="shared" ref="W10:X10" si="3">+W8+W9</f>
        <v>9210.3361208291753</v>
      </c>
      <c r="X10" s="28">
        <f t="shared" si="3"/>
        <v>7739.1239553348678</v>
      </c>
      <c r="Y10" s="28">
        <f t="shared" ref="Y10" si="4">+Y8+Y9</f>
        <v>6623.4657601350627</v>
      </c>
      <c r="Z10" s="24"/>
      <c r="AA10" s="28">
        <v>21016.491460868205</v>
      </c>
      <c r="AB10" s="28">
        <v>33699.116867506593</v>
      </c>
      <c r="AC10" s="28">
        <f>+AC8+AC9</f>
        <v>35424.188260527357</v>
      </c>
      <c r="AD10" s="28">
        <f>+AD8+AD9</f>
        <v>36591.914642031603</v>
      </c>
      <c r="AE10" s="28">
        <f>+AE8+AE9</f>
        <v>38495.664139278808</v>
      </c>
      <c r="AF10" s="69"/>
      <c r="AG10" s="96"/>
      <c r="AH10" s="103"/>
    </row>
    <row r="11" spans="2:37">
      <c r="B11" s="25" t="s">
        <v>28</v>
      </c>
      <c r="C11" s="26">
        <v>1587.4024582209572</v>
      </c>
      <c r="D11" s="26">
        <v>1289.0161181924545</v>
      </c>
      <c r="E11" s="26">
        <v>1743.9209411596084</v>
      </c>
      <c r="F11" s="26">
        <v>2955.8268562667395</v>
      </c>
      <c r="G11" s="26">
        <v>2596.063072010445</v>
      </c>
      <c r="H11" s="26">
        <v>2673.6003571053793</v>
      </c>
      <c r="I11" s="26">
        <v>3284.3723341609207</v>
      </c>
      <c r="J11" s="26">
        <v>4487.2719877711643</v>
      </c>
      <c r="K11" s="26">
        <v>3734.6112799782309</v>
      </c>
      <c r="L11" s="26" t="s">
        <v>29</v>
      </c>
      <c r="M11" s="26">
        <v>3995.8095299452743</v>
      </c>
      <c r="N11" s="26">
        <v>3863.18530374275</v>
      </c>
      <c r="O11" s="26">
        <v>3887</v>
      </c>
      <c r="P11" s="26">
        <v>2829.8990025420039</v>
      </c>
      <c r="Q11" s="26">
        <v>3824.1576235613729</v>
      </c>
      <c r="R11" s="26">
        <v>3761.2924343421091</v>
      </c>
      <c r="S11" s="26">
        <v>3754.8568678825177</v>
      </c>
      <c r="T11" s="26">
        <v>3287.1417575391897</v>
      </c>
      <c r="U11" s="26">
        <v>4123.7857226162196</v>
      </c>
      <c r="V11" s="91" t="s">
        <v>30</v>
      </c>
      <c r="W11" s="26">
        <v>3603.6196547922245</v>
      </c>
      <c r="X11" s="26">
        <v>3319.8966588002195</v>
      </c>
      <c r="Y11" s="26">
        <v>2362.0546505064694</v>
      </c>
      <c r="Z11" s="24"/>
      <c r="AA11" s="26">
        <v>7576.1663738397601</v>
      </c>
      <c r="AB11" s="26">
        <v>13041.307751047909</v>
      </c>
      <c r="AC11" s="26">
        <v>14465.272593382455</v>
      </c>
      <c r="AD11" s="26">
        <v>14301.853177943423</v>
      </c>
      <c r="AE11" s="26">
        <v>16842.484212694748</v>
      </c>
      <c r="AF11" s="69"/>
      <c r="AG11" s="96"/>
      <c r="AH11" s="90"/>
      <c r="AI11" s="71"/>
    </row>
    <row r="12" spans="2:37">
      <c r="B12" s="27" t="s">
        <v>31</v>
      </c>
      <c r="C12" s="28">
        <v>3505.9863384795513</v>
      </c>
      <c r="D12" s="28">
        <v>2356.9365818354972</v>
      </c>
      <c r="E12" s="28">
        <v>2887.9017268828338</v>
      </c>
      <c r="F12" s="28">
        <v>4689.5004398305609</v>
      </c>
      <c r="G12" s="28">
        <v>3810.8905940931731</v>
      </c>
      <c r="H12" s="28">
        <v>4957.4058462820503</v>
      </c>
      <c r="I12" s="28">
        <v>5821.7560138561803</v>
      </c>
      <c r="J12" s="28">
        <v>6067.7566622272807</v>
      </c>
      <c r="K12" s="28">
        <v>5327.1682451662109</v>
      </c>
      <c r="L12" s="28">
        <v>3979.3969251067524</v>
      </c>
      <c r="M12" s="28">
        <f t="shared" ref="M12:R12" si="5">+M10-M11</f>
        <v>6056.3524692949668</v>
      </c>
      <c r="N12" s="28">
        <f t="shared" si="5"/>
        <v>5596.1879858515131</v>
      </c>
      <c r="O12" s="28">
        <f t="shared" si="5"/>
        <v>4865</v>
      </c>
      <c r="P12" s="28">
        <f t="shared" si="5"/>
        <v>4626.7357132419002</v>
      </c>
      <c r="Q12" s="28">
        <f t="shared" si="5"/>
        <v>6257.7144269742939</v>
      </c>
      <c r="R12" s="28">
        <f t="shared" si="5"/>
        <v>6540.5501572547782</v>
      </c>
      <c r="S12" s="28">
        <f t="shared" ref="S12:T12" si="6">+S10-S11</f>
        <v>5756.1591836609423</v>
      </c>
      <c r="T12" s="28">
        <f t="shared" si="6"/>
        <v>5445.4901794964808</v>
      </c>
      <c r="U12" s="28">
        <f t="shared" ref="U12" si="7">+U10-U11</f>
        <v>5839.1528766012707</v>
      </c>
      <c r="V12" s="28">
        <f>10289-5677</f>
        <v>4612</v>
      </c>
      <c r="W12" s="28">
        <f t="shared" ref="W12:X12" si="8">+W10-W11</f>
        <v>5606.7164660369508</v>
      </c>
      <c r="X12" s="28">
        <f t="shared" si="8"/>
        <v>4419.2272965346483</v>
      </c>
      <c r="Y12" s="28">
        <f t="shared" ref="Y12" si="9">+Y10-Y11</f>
        <v>4261.4111096285933</v>
      </c>
      <c r="Z12" s="24"/>
      <c r="AA12" s="28">
        <v>13440.325087028443</v>
      </c>
      <c r="AB12" s="28">
        <v>20657.809116458684</v>
      </c>
      <c r="AC12" s="28">
        <f>+AC10-AC11</f>
        <v>20958.915667144902</v>
      </c>
      <c r="AD12" s="28">
        <f>+AD10-AD11</f>
        <v>22290.061464088179</v>
      </c>
      <c r="AE12" s="28">
        <f>+AE10-AE11</f>
        <v>21653.17992658406</v>
      </c>
      <c r="AF12" s="69"/>
      <c r="AG12" s="96"/>
    </row>
    <row r="13" spans="2:37" s="22" customFormat="1">
      <c r="B13" s="29" t="s">
        <v>32</v>
      </c>
      <c r="C13" s="30">
        <v>0.68834060748528081</v>
      </c>
      <c r="D13" s="30">
        <v>0.6464528686336023</v>
      </c>
      <c r="E13" s="30">
        <v>0.62349142742620467</v>
      </c>
      <c r="F13" s="30">
        <v>0.61338125343886896</v>
      </c>
      <c r="G13" s="30">
        <v>0.59480539312386849</v>
      </c>
      <c r="H13" s="30">
        <v>0.64963986585169342</v>
      </c>
      <c r="I13" s="30">
        <v>0.6393228594371716</v>
      </c>
      <c r="J13" s="30">
        <v>0.57486880078039149</v>
      </c>
      <c r="K13" s="30">
        <f t="shared" ref="K13:P13" si="10">+K12/K10</f>
        <v>0.58787219777136401</v>
      </c>
      <c r="L13" s="30">
        <f t="shared" si="10"/>
        <v>0.58084368658818297</v>
      </c>
      <c r="M13" s="30">
        <f t="shared" si="10"/>
        <v>0.60249252546394649</v>
      </c>
      <c r="N13" s="30">
        <f t="shared" si="10"/>
        <v>0.59160240478167536</v>
      </c>
      <c r="O13" s="30">
        <f t="shared" si="10"/>
        <v>0.55587294332723947</v>
      </c>
      <c r="P13" s="30">
        <f t="shared" si="10"/>
        <v>0.62048576731916505</v>
      </c>
      <c r="Q13" s="30">
        <f t="shared" ref="Q13:R13" si="11">+Q12/Q10</f>
        <v>0.6206897286146188</v>
      </c>
      <c r="R13" s="30">
        <f t="shared" si="11"/>
        <v>0.63489129241693532</v>
      </c>
      <c r="S13" s="30">
        <f t="shared" ref="S13:T13" si="12">+S12/S10</f>
        <v>0.60520970130492269</v>
      </c>
      <c r="T13" s="30">
        <f t="shared" si="12"/>
        <v>0.62357949112704458</v>
      </c>
      <c r="U13" s="30">
        <f t="shared" ref="U13:W13" si="13">+U12/U10</f>
        <v>0.58608740969856921</v>
      </c>
      <c r="V13" s="30">
        <f t="shared" si="13"/>
        <v>0.4482456992905044</v>
      </c>
      <c r="W13" s="30">
        <f t="shared" si="13"/>
        <v>0.6087417866713204</v>
      </c>
      <c r="X13" s="30">
        <f t="shared" ref="X13:Y13" si="14">+X12/X10</f>
        <v>0.57102422987918544</v>
      </c>
      <c r="Y13" s="30">
        <f t="shared" si="14"/>
        <v>0.64338086191626909</v>
      </c>
      <c r="Z13" s="31"/>
      <c r="AA13" s="30">
        <v>0.63951326566823696</v>
      </c>
      <c r="AB13" s="30">
        <v>0.61300743273712865</v>
      </c>
      <c r="AC13" s="30">
        <f>+AC12/AC10</f>
        <v>0.59165549575906895</v>
      </c>
      <c r="AD13" s="30">
        <f>+AD12/AD10</f>
        <v>0.60915264156427928</v>
      </c>
      <c r="AE13" s="30">
        <f>+AE12/AE10</f>
        <v>0.56248360460133939</v>
      </c>
      <c r="AG13" s="96"/>
    </row>
    <row r="14" spans="2:37">
      <c r="B14" s="25" t="s">
        <v>33</v>
      </c>
      <c r="C14" s="26">
        <v>2026.7685698304217</v>
      </c>
      <c r="D14" s="26">
        <v>2064.8683821286145</v>
      </c>
      <c r="E14" s="26">
        <v>1953.5191271100657</v>
      </c>
      <c r="F14" s="26">
        <v>3048.7949016275229</v>
      </c>
      <c r="G14" s="26">
        <v>3330.1473590999881</v>
      </c>
      <c r="H14" s="26">
        <v>3722.6654972282108</v>
      </c>
      <c r="I14" s="26">
        <v>3369.3604029066687</v>
      </c>
      <c r="J14" s="26">
        <v>4704.8004135264819</v>
      </c>
      <c r="K14" s="26">
        <v>4431.5736602140842</v>
      </c>
      <c r="L14" s="26">
        <v>4998.9591450671996</v>
      </c>
      <c r="M14" s="26">
        <v>2885.3952575854237</v>
      </c>
      <c r="N14" s="26">
        <v>4337.7145092487954</v>
      </c>
      <c r="O14" s="26">
        <v>4171.9886740835173</v>
      </c>
      <c r="P14" s="26">
        <v>4261.0430808710607</v>
      </c>
      <c r="Q14" s="26">
        <v>2745.2894696314979</v>
      </c>
      <c r="R14" s="26">
        <v>3911.5086438607432</v>
      </c>
      <c r="S14" s="26">
        <v>3642.8511050486045</v>
      </c>
      <c r="T14" s="26">
        <v>3823.3520626162194</v>
      </c>
      <c r="U14" s="91" t="s">
        <v>34</v>
      </c>
      <c r="V14" s="26">
        <v>3654.4434976106349</v>
      </c>
      <c r="W14" s="26">
        <v>3326.783961700894</v>
      </c>
      <c r="X14" s="26">
        <v>3354.8147864295679</v>
      </c>
      <c r="Y14" s="91" t="s">
        <v>149</v>
      </c>
      <c r="Z14" s="24"/>
      <c r="AA14" s="26">
        <v>9093.9509806966253</v>
      </c>
      <c r="AB14" s="26">
        <v>15126.973672761349</v>
      </c>
      <c r="AC14" s="26">
        <v>16653.642572115503</v>
      </c>
      <c r="AD14" s="26">
        <v>15089.829868446819</v>
      </c>
      <c r="AE14" s="26">
        <v>14680.930080959211</v>
      </c>
      <c r="AF14" s="69"/>
      <c r="AG14" s="93"/>
      <c r="AH14" s="69"/>
      <c r="AI14" s="69"/>
      <c r="AK14" s="69"/>
    </row>
    <row r="15" spans="2:37">
      <c r="B15" s="25" t="s">
        <v>35</v>
      </c>
      <c r="C15" s="26">
        <v>1558.2728338970564</v>
      </c>
      <c r="D15" s="26">
        <v>1312.8240007616882</v>
      </c>
      <c r="E15" s="26">
        <v>1872.6945029849971</v>
      </c>
      <c r="F15" s="26">
        <v>4388.6288334206611</v>
      </c>
      <c r="G15" s="26">
        <v>3125.5929739768135</v>
      </c>
      <c r="H15" s="26">
        <v>3091.5601398473764</v>
      </c>
      <c r="I15" s="26">
        <v>2847.4123340684637</v>
      </c>
      <c r="J15" s="26">
        <v>4501.4999495718275</v>
      </c>
      <c r="K15" s="26">
        <v>4329.3950827742447</v>
      </c>
      <c r="L15" s="26">
        <v>4362.7988330340995</v>
      </c>
      <c r="M15" s="26">
        <v>3384.7769336961901</v>
      </c>
      <c r="N15" s="26">
        <v>4013.2416250319329</v>
      </c>
      <c r="O15" s="82">
        <v>3899</v>
      </c>
      <c r="P15" s="82">
        <v>3100.0309995110997</v>
      </c>
      <c r="Q15" s="82">
        <v>3439.6297960746524</v>
      </c>
      <c r="R15" s="82">
        <v>3593.9245060730409</v>
      </c>
      <c r="S15" s="82">
        <f>3956.22026717713</f>
        <v>3956.2202671771302</v>
      </c>
      <c r="T15" s="82">
        <v>3285.1936168567045</v>
      </c>
      <c r="U15" s="82">
        <v>3612.7548331466942</v>
      </c>
      <c r="V15" s="82">
        <v>5180.5210312623203</v>
      </c>
      <c r="W15" s="82">
        <v>4354.5068894548504</v>
      </c>
      <c r="X15" s="82">
        <v>4015.3376973954028</v>
      </c>
      <c r="Y15" s="82">
        <v>4097.7543515921261</v>
      </c>
      <c r="Z15" s="24"/>
      <c r="AA15" s="26">
        <v>9132.4201710644029</v>
      </c>
      <c r="AB15" s="26">
        <v>13566.065397464481</v>
      </c>
      <c r="AC15" s="26">
        <v>16090.212474536467</v>
      </c>
      <c r="AD15" s="26">
        <v>14032.73011826836</v>
      </c>
      <c r="AE15" s="26">
        <v>16034.689748442852</v>
      </c>
      <c r="AF15" s="69"/>
      <c r="AG15" s="93"/>
      <c r="AH15" s="69"/>
      <c r="AK15" s="69"/>
    </row>
    <row r="16" spans="2:37">
      <c r="B16" s="27" t="s">
        <v>36</v>
      </c>
      <c r="C16" s="28">
        <v>-79.055065247926905</v>
      </c>
      <c r="D16" s="28">
        <v>-1020.7558010548055</v>
      </c>
      <c r="E16" s="28">
        <v>-938.31190321222903</v>
      </c>
      <c r="F16" s="28">
        <v>-2747.9232952176226</v>
      </c>
      <c r="G16" s="28">
        <v>-2644.849738983628</v>
      </c>
      <c r="H16" s="28">
        <v>-1856.8197907935373</v>
      </c>
      <c r="I16" s="28">
        <v>-395.01672311895163</v>
      </c>
      <c r="J16" s="28">
        <v>-3138.5437008710287</v>
      </c>
      <c r="K16" s="28">
        <v>-3433.8004978221179</v>
      </c>
      <c r="L16" s="28">
        <v>-5382.5510112690881</v>
      </c>
      <c r="M16" s="28">
        <v>-213.81972198664698</v>
      </c>
      <c r="N16" s="28">
        <v>-2754.7681484292152</v>
      </c>
      <c r="O16" s="28">
        <f>O12-O15-O14</f>
        <v>-3205.9886740835173</v>
      </c>
      <c r="P16" s="28">
        <f>P12-P15-P14</f>
        <v>-2734.3383671402603</v>
      </c>
      <c r="Q16" s="28">
        <f>Q12-Q15-Q14</f>
        <v>72.795161268143602</v>
      </c>
      <c r="R16" s="28">
        <v>-964.88300987111325</v>
      </c>
      <c r="S16" s="28">
        <v>-1842.9121885648001</v>
      </c>
      <c r="T16" s="28">
        <v>-1663.0554999764427</v>
      </c>
      <c r="U16" s="28">
        <v>-1333.8853722291751</v>
      </c>
      <c r="V16" s="28">
        <v>-4222.5868420475854</v>
      </c>
      <c r="W16" s="28">
        <f>W12-W15-W14</f>
        <v>-2074.5743851187935</v>
      </c>
      <c r="X16" s="28">
        <f>X12-X15-X14</f>
        <v>-2950.9251872903224</v>
      </c>
      <c r="Y16" s="28">
        <v>-3167.9302828239879</v>
      </c>
      <c r="Z16" s="24"/>
      <c r="AA16" s="28">
        <v>-4786.0460647325835</v>
      </c>
      <c r="AB16" s="28">
        <v>-8035.2299537671461</v>
      </c>
      <c r="AC16" s="28">
        <v>-11784.939379507065</v>
      </c>
      <c r="AD16" s="28">
        <f>+AD12-AD14-AD15</f>
        <v>-6832.4985226270001</v>
      </c>
      <c r="AE16" s="28">
        <f>+AE12-AE14-AE15</f>
        <v>-9062.4399028180032</v>
      </c>
      <c r="AF16" s="69"/>
      <c r="AG16" s="99"/>
    </row>
    <row r="17" spans="2:36">
      <c r="B17" s="29" t="s">
        <v>37</v>
      </c>
      <c r="C17" s="30">
        <v>-1.5521113428281517E-2</v>
      </c>
      <c r="D17" s="30">
        <v>-0.27996956763783026</v>
      </c>
      <c r="E17" s="30">
        <v>-0.20257940997745277</v>
      </c>
      <c r="F17" s="30">
        <v>-0.35942520036000963</v>
      </c>
      <c r="G17" s="30">
        <v>-0.41280925020206843</v>
      </c>
      <c r="H17" s="30">
        <v>-0.24332568226314488</v>
      </c>
      <c r="I17" s="30">
        <v>-4.3379217601843739E-2</v>
      </c>
      <c r="J17" s="30">
        <v>-0.29735056198748366</v>
      </c>
      <c r="K17" s="30">
        <f t="shared" ref="K17:P17" si="15">+K16/K10</f>
        <v>-0.3789322492667227</v>
      </c>
      <c r="L17" s="30">
        <f t="shared" si="15"/>
        <v>-0.78565190441529509</v>
      </c>
      <c r="M17" s="30">
        <f t="shared" si="15"/>
        <v>-2.1271018314548435E-2</v>
      </c>
      <c r="N17" s="30">
        <f t="shared" si="15"/>
        <v>-0.2912209999640869</v>
      </c>
      <c r="O17" s="30">
        <f t="shared" si="15"/>
        <v>-0.36631497647206551</v>
      </c>
      <c r="P17" s="30">
        <f t="shared" si="15"/>
        <v>-0.36669871481733213</v>
      </c>
      <c r="Q17" s="30">
        <f t="shared" ref="Q17:R17" si="16">+Q16/Q10</f>
        <v>7.2204012214453633E-3</v>
      </c>
      <c r="R17" s="30">
        <f t="shared" si="16"/>
        <v>-9.3661206846448894E-2</v>
      </c>
      <c r="S17" s="30">
        <f t="shared" ref="S17:T17" si="17">+S16/S10</f>
        <v>-0.19376606858588258</v>
      </c>
      <c r="T17" s="30">
        <f t="shared" si="17"/>
        <v>-0.1904414971302425</v>
      </c>
      <c r="U17" s="30">
        <f t="shared" ref="U17:W17" si="18">+U16/U10</f>
        <v>-0.13388473279700241</v>
      </c>
      <c r="V17" s="30">
        <f t="shared" si="18"/>
        <v>-0.41039817689256347</v>
      </c>
      <c r="W17" s="30">
        <f t="shared" si="18"/>
        <v>-0.22524415590296901</v>
      </c>
      <c r="X17" s="30">
        <f t="shared" ref="X17:Y17" si="19">+X16/X10</f>
        <v>-0.38129964118950949</v>
      </c>
      <c r="Y17" s="30">
        <f t="shared" si="19"/>
        <v>-0.47828891966060211</v>
      </c>
      <c r="Z17" s="24"/>
      <c r="AA17" s="30">
        <v>-0.22772811882725494</v>
      </c>
      <c r="AB17" s="30">
        <v>-0.23844037175688976</v>
      </c>
      <c r="AC17" s="30">
        <v>-0.33268057669620188</v>
      </c>
      <c r="AD17" s="30">
        <f>+AD16/AD10</f>
        <v>-0.18672153642320741</v>
      </c>
      <c r="AE17" s="30">
        <f>+AE16/AE10</f>
        <v>-0.23541456175505229</v>
      </c>
    </row>
    <row r="18" spans="2:36">
      <c r="B18" s="25" t="s">
        <v>38</v>
      </c>
      <c r="C18" s="26">
        <v>144.51969027624344</v>
      </c>
      <c r="D18" s="26">
        <v>128.10883170008438</v>
      </c>
      <c r="E18" s="26">
        <v>207.88699568463696</v>
      </c>
      <c r="F18" s="26">
        <v>255.47509049096308</v>
      </c>
      <c r="G18" s="26">
        <v>290.55538473363197</v>
      </c>
      <c r="H18" s="26">
        <v>332.47429496086761</v>
      </c>
      <c r="I18" s="26">
        <v>335.45190502951618</v>
      </c>
      <c r="J18" s="26">
        <v>376.92800954440634</v>
      </c>
      <c r="K18" s="26">
        <v>375.25242360235546</v>
      </c>
      <c r="L18" s="26">
        <v>381.05773912724544</v>
      </c>
      <c r="M18" s="26">
        <v>284.25428023411041</v>
      </c>
      <c r="N18" s="26">
        <v>314.56134911111076</v>
      </c>
      <c r="O18" s="26">
        <v>387</v>
      </c>
      <c r="P18" s="26">
        <v>374.89964404158059</v>
      </c>
      <c r="Q18" s="26">
        <v>390.47602699548497</v>
      </c>
      <c r="R18" s="26">
        <v>364.05803545737558</v>
      </c>
      <c r="S18" s="26">
        <v>376.60617895670117</v>
      </c>
      <c r="T18" s="26">
        <v>577.44642946353588</v>
      </c>
      <c r="U18" s="26">
        <v>525.23913136066949</v>
      </c>
      <c r="V18" s="26">
        <v>541.50947865040689</v>
      </c>
      <c r="W18" s="26">
        <v>467.78210162047526</v>
      </c>
      <c r="X18" s="26">
        <v>467.0266171451201</v>
      </c>
      <c r="Y18" s="26">
        <v>475.98618968770893</v>
      </c>
      <c r="Z18" s="24"/>
      <c r="AA18" s="26">
        <v>735.99060815192786</v>
      </c>
      <c r="AB18" s="26">
        <v>1335.4095942684221</v>
      </c>
      <c r="AC18" s="26">
        <v>1355.1257920748221</v>
      </c>
      <c r="AD18" s="26">
        <v>1516.6942758083471</v>
      </c>
      <c r="AE18" s="26">
        <v>2020.8012184313134</v>
      </c>
      <c r="AF18" s="69"/>
      <c r="AI18" s="69"/>
      <c r="AJ18" s="69"/>
    </row>
    <row r="19" spans="2:36">
      <c r="B19" s="25" t="s">
        <v>39</v>
      </c>
      <c r="C19" s="26">
        <v>0</v>
      </c>
      <c r="D19" s="26">
        <v>0</v>
      </c>
      <c r="E19" s="26">
        <v>0</v>
      </c>
      <c r="F19" s="26">
        <v>0</v>
      </c>
      <c r="G19" s="26">
        <v>0</v>
      </c>
      <c r="H19" s="26">
        <v>0</v>
      </c>
      <c r="I19" s="26">
        <v>0</v>
      </c>
      <c r="J19" s="26">
        <v>0</v>
      </c>
      <c r="K19" s="26">
        <v>0</v>
      </c>
      <c r="L19" s="26">
        <v>1521.6274662021137</v>
      </c>
      <c r="M19" s="26">
        <v>0</v>
      </c>
      <c r="N19" s="26">
        <v>0</v>
      </c>
      <c r="O19" s="26">
        <v>0</v>
      </c>
      <c r="P19" s="26">
        <v>0</v>
      </c>
      <c r="Q19" s="26">
        <v>0</v>
      </c>
      <c r="R19" s="26">
        <v>0</v>
      </c>
      <c r="S19" s="26">
        <v>0</v>
      </c>
      <c r="T19" s="26">
        <v>0</v>
      </c>
      <c r="U19" s="26">
        <v>0</v>
      </c>
      <c r="V19" s="26">
        <v>2634.7661517963647</v>
      </c>
      <c r="W19" s="26">
        <v>0</v>
      </c>
      <c r="X19" s="26">
        <v>0</v>
      </c>
      <c r="Y19" s="26">
        <v>0</v>
      </c>
      <c r="Z19" s="24"/>
      <c r="AA19" s="26">
        <v>0</v>
      </c>
      <c r="AB19" s="26">
        <v>0</v>
      </c>
      <c r="AC19" s="26">
        <v>1521.6274662021137</v>
      </c>
      <c r="AD19" s="26">
        <v>0</v>
      </c>
      <c r="AE19" s="26">
        <v>2634.7661517963647</v>
      </c>
      <c r="AF19" s="69"/>
    </row>
    <row r="20" spans="2:36">
      <c r="B20" s="27" t="s">
        <v>40</v>
      </c>
      <c r="C20" s="28">
        <v>-223.57475552417034</v>
      </c>
      <c r="D20" s="28">
        <v>-1148.86463275489</v>
      </c>
      <c r="E20" s="28">
        <v>-1146.198898896866</v>
      </c>
      <c r="F20" s="28">
        <v>-3003.3983857085855</v>
      </c>
      <c r="G20" s="28">
        <v>-2935.4051237172598</v>
      </c>
      <c r="H20" s="28">
        <v>-2189.2940857544049</v>
      </c>
      <c r="I20" s="28">
        <v>-730.46862814846781</v>
      </c>
      <c r="J20" s="28">
        <v>-3515.4717104154352</v>
      </c>
      <c r="K20" s="28">
        <v>-3809.0529214244734</v>
      </c>
      <c r="L20" s="28">
        <v>-7285.2362165984468</v>
      </c>
      <c r="M20" s="28">
        <v>-498.07400222075739</v>
      </c>
      <c r="N20" s="28">
        <v>-3069.329497540326</v>
      </c>
      <c r="O20" s="28">
        <v>-3593</v>
      </c>
      <c r="P20" s="28">
        <f t="shared" ref="P20:T20" si="20">P16-P18</f>
        <v>-3109.2380111818411</v>
      </c>
      <c r="Q20" s="28">
        <f t="shared" si="20"/>
        <v>-317.68086572734137</v>
      </c>
      <c r="R20" s="28">
        <f t="shared" si="20"/>
        <v>-1328.9410453284888</v>
      </c>
      <c r="S20" s="28">
        <f t="shared" si="20"/>
        <v>-2219.5183675215012</v>
      </c>
      <c r="T20" s="28">
        <f t="shared" si="20"/>
        <v>-2240.5019294399785</v>
      </c>
      <c r="U20" s="28">
        <f>U16-U18</f>
        <v>-1859.1245035898446</v>
      </c>
      <c r="V20" s="28">
        <f>V16-V18-V19</f>
        <v>-7398.8624724943566</v>
      </c>
      <c r="W20" s="28">
        <f t="shared" ref="W20:X20" si="21">W16-W18</f>
        <v>-2542.3564867392688</v>
      </c>
      <c r="X20" s="28">
        <f t="shared" si="21"/>
        <v>-3417.9518044354427</v>
      </c>
      <c r="Y20" s="28">
        <f t="shared" ref="Y20" si="22">Y16-Y18</f>
        <v>-3643.9164725116971</v>
      </c>
      <c r="Z20" s="24"/>
      <c r="AA20" s="28">
        <v>-5522.0366728845111</v>
      </c>
      <c r="AB20" s="28">
        <v>-9370.6395480355677</v>
      </c>
      <c r="AC20" s="28">
        <v>-14661.692637784001</v>
      </c>
      <c r="AD20" s="28">
        <f>AD16-AD18</f>
        <v>-8349.1927984353479</v>
      </c>
      <c r="AE20" s="28">
        <f>AE16-AE18-AE19</f>
        <v>-13718.007273045681</v>
      </c>
      <c r="AF20" s="69"/>
    </row>
    <row r="21" spans="2:36">
      <c r="B21" s="29" t="s">
        <v>41</v>
      </c>
      <c r="C21" s="30">
        <v>-4.3895089192680876E-2</v>
      </c>
      <c r="D21" s="30">
        <v>-0.31510683963236336</v>
      </c>
      <c r="E21" s="30">
        <v>-0.24746174045158051</v>
      </c>
      <c r="F21" s="30">
        <v>-0.39284104779160028</v>
      </c>
      <c r="G21" s="30">
        <v>-0.45815925581719141</v>
      </c>
      <c r="H21" s="30">
        <v>-0.28689454934299091</v>
      </c>
      <c r="I21" s="30">
        <v>-8.0217255921670658E-2</v>
      </c>
      <c r="J21" s="30">
        <v>-0.33306131389950799</v>
      </c>
      <c r="K21" s="30">
        <f t="shared" ref="K21:P21" si="23">+K20/K10</f>
        <v>-0.42034270540959318</v>
      </c>
      <c r="L21" s="30">
        <f t="shared" si="23"/>
        <v>-1.0633730540969522</v>
      </c>
      <c r="M21" s="30">
        <f t="shared" si="23"/>
        <v>-4.9548943029211291E-2</v>
      </c>
      <c r="N21" s="30">
        <f t="shared" si="23"/>
        <v>-0.3244749312215775</v>
      </c>
      <c r="O21" s="30">
        <f t="shared" si="23"/>
        <v>-0.41053473491773307</v>
      </c>
      <c r="P21" s="30">
        <f t="shared" si="23"/>
        <v>-0.41697603941900641</v>
      </c>
      <c r="Q21" s="30">
        <f t="shared" ref="Q21:R21" si="24">+Q20/Q10</f>
        <v>-3.1510106866557828E-2</v>
      </c>
      <c r="R21" s="30">
        <f t="shared" si="24"/>
        <v>-0.12900032528282787</v>
      </c>
      <c r="S21" s="30">
        <f t="shared" ref="S21:T21" si="25">+S20/S10</f>
        <v>-0.23336290838887974</v>
      </c>
      <c r="T21" s="30">
        <f t="shared" si="25"/>
        <v>-0.25656662797590968</v>
      </c>
      <c r="U21" s="30">
        <f t="shared" ref="U21:W21" si="26">+U20/U10</f>
        <v>-0.18660403103717452</v>
      </c>
      <c r="V21" s="30">
        <f t="shared" si="26"/>
        <v>-0.71910413767075099</v>
      </c>
      <c r="W21" s="30">
        <f t="shared" si="26"/>
        <v>-0.27603297571189933</v>
      </c>
      <c r="X21" s="30">
        <f t="shared" ref="X21:Y21" si="27">+X20/X10</f>
        <v>-0.44164582763651439</v>
      </c>
      <c r="Y21" s="30">
        <f t="shared" si="27"/>
        <v>-0.5501525341073692</v>
      </c>
      <c r="Z21" s="24"/>
      <c r="AA21" s="30">
        <v>-0.26274778942842597</v>
      </c>
      <c r="AB21" s="30">
        <v>-0.27806780767809791</v>
      </c>
      <c r="AC21" s="30">
        <f>+AC20/AC10</f>
        <v>-0.41388930439152238</v>
      </c>
      <c r="AD21" s="30">
        <f>+AD20/AD10</f>
        <v>-0.2281704272682408</v>
      </c>
      <c r="AE21" s="30">
        <f>+AE20/AE10</f>
        <v>-0.35635200949939189</v>
      </c>
      <c r="AI21" s="69"/>
    </row>
    <row r="22" spans="2:36" s="68" customFormat="1">
      <c r="B22" s="65" t="e">
        <f>#REF!</f>
        <v>#REF!</v>
      </c>
      <c r="C22" s="66">
        <v>6.0199276873801465E-2</v>
      </c>
      <c r="D22" s="66">
        <v>0.10954710374911905</v>
      </c>
      <c r="E22" s="66">
        <v>1.2168355001492894</v>
      </c>
      <c r="F22" s="66">
        <v>18.642317775755448</v>
      </c>
      <c r="G22" s="66">
        <v>0.12138923387185471</v>
      </c>
      <c r="H22" s="66">
        <v>26.603159793120561</v>
      </c>
      <c r="I22" s="66">
        <v>-0.20181199260269508</v>
      </c>
      <c r="J22" s="66">
        <v>296.67949934211936</v>
      </c>
      <c r="K22" s="66">
        <v>296.67949934211936</v>
      </c>
      <c r="L22" s="66">
        <v>296.67949934211936</v>
      </c>
      <c r="M22" s="66">
        <v>296.67949934211936</v>
      </c>
      <c r="N22" s="66">
        <v>296.67949934211936</v>
      </c>
      <c r="O22" s="66">
        <v>296.67949934211936</v>
      </c>
      <c r="P22" s="66"/>
      <c r="Q22" s="66"/>
      <c r="R22" s="66"/>
      <c r="S22" s="66"/>
      <c r="T22" s="66"/>
      <c r="U22" s="66"/>
      <c r="V22" s="66"/>
      <c r="W22" s="66"/>
      <c r="X22" s="66"/>
      <c r="Y22" s="66"/>
      <c r="Z22" s="67"/>
      <c r="AA22" s="66">
        <v>20.028899656527656</v>
      </c>
      <c r="AB22" s="66">
        <v>323.20223637650906</v>
      </c>
      <c r="AC22" s="66"/>
      <c r="AD22" s="66"/>
      <c r="AE22" s="66"/>
      <c r="AI22" s="3"/>
    </row>
    <row r="23" spans="2:36">
      <c r="B23" s="25" t="s">
        <v>42</v>
      </c>
      <c r="C23" s="26">
        <v>301.71404127964001</v>
      </c>
      <c r="D23" s="26">
        <v>-56.407250580331208</v>
      </c>
      <c r="E23" s="26">
        <v>-34.017942169017601</v>
      </c>
      <c r="F23" s="26">
        <v>-863.98544296295222</v>
      </c>
      <c r="G23" s="26">
        <v>-169.5225871819564</v>
      </c>
      <c r="H23" s="26">
        <v>107.66875539442447</v>
      </c>
      <c r="I23" s="26">
        <v>117.40973693808415</v>
      </c>
      <c r="J23" s="26">
        <v>-0.26217290233273616</v>
      </c>
      <c r="K23" s="26">
        <v>-287.96778461223357</v>
      </c>
      <c r="L23" s="26">
        <v>1528.8855559516496</v>
      </c>
      <c r="M23" s="26">
        <v>936.06128211607313</v>
      </c>
      <c r="N23" s="26">
        <v>-1212.3111488757736</v>
      </c>
      <c r="O23" s="26">
        <v>988</v>
      </c>
      <c r="P23" s="26">
        <v>284.66404219748199</v>
      </c>
      <c r="Q23" s="26">
        <v>-236.84431386005329</v>
      </c>
      <c r="R23" s="26">
        <v>-716.64376018887822</v>
      </c>
      <c r="S23" s="26">
        <v>1199.2972221267473</v>
      </c>
      <c r="T23" s="26">
        <v>-280.43674822872424</v>
      </c>
      <c r="U23" s="26">
        <v>-108.95622468246845</v>
      </c>
      <c r="V23" s="26">
        <v>885.4091709426441</v>
      </c>
      <c r="W23" s="26">
        <v>-849.08309587181827</v>
      </c>
      <c r="X23" s="26">
        <v>-328.86240288476137</v>
      </c>
      <c r="Y23" s="26">
        <v>-326.10382838342991</v>
      </c>
      <c r="Z23" s="24"/>
      <c r="AA23" s="26">
        <v>-652.69659443266096</v>
      </c>
      <c r="AB23" s="26">
        <v>55.293732248219484</v>
      </c>
      <c r="AC23" s="26">
        <v>964.66790457971524</v>
      </c>
      <c r="AD23" s="26">
        <v>319.63607328923661</v>
      </c>
      <c r="AE23" s="26">
        <v>1695.3134201581988</v>
      </c>
      <c r="AF23" s="69"/>
    </row>
    <row r="24" spans="2:36">
      <c r="B24" s="27" t="s">
        <v>43</v>
      </c>
      <c r="C24" s="28">
        <v>78.139285755469672</v>
      </c>
      <c r="D24" s="28">
        <v>-1205.2718833352212</v>
      </c>
      <c r="E24" s="28">
        <v>-1180.2168410658837</v>
      </c>
      <c r="F24" s="28">
        <v>-3867.3838286715372</v>
      </c>
      <c r="G24" s="28">
        <v>-3104.927710899216</v>
      </c>
      <c r="H24" s="28">
        <v>-2081.6253303599806</v>
      </c>
      <c r="I24" s="28">
        <v>-613.05889121038365</v>
      </c>
      <c r="J24" s="28">
        <v>-3515.7338833177678</v>
      </c>
      <c r="K24" s="28">
        <v>-4097.0207060367065</v>
      </c>
      <c r="L24" s="28">
        <v>-5756.3506606467972</v>
      </c>
      <c r="M24" s="28">
        <v>437.98727989531574</v>
      </c>
      <c r="N24" s="28">
        <v>-4281.6406464160991</v>
      </c>
      <c r="O24" s="28">
        <f t="shared" ref="O24:T24" si="28">O20+O23</f>
        <v>-2605</v>
      </c>
      <c r="P24" s="28">
        <f t="shared" si="28"/>
        <v>-2824.573968984359</v>
      </c>
      <c r="Q24" s="28">
        <f t="shared" si="28"/>
        <v>-554.52517958739463</v>
      </c>
      <c r="R24" s="28">
        <f t="shared" si="28"/>
        <v>-2045.5848055173669</v>
      </c>
      <c r="S24" s="28">
        <f t="shared" si="28"/>
        <v>-1020.2211453947539</v>
      </c>
      <c r="T24" s="28">
        <f t="shared" si="28"/>
        <v>-2520.9386776687029</v>
      </c>
      <c r="U24" s="28">
        <f t="shared" ref="U24:W24" si="29">U20+U23</f>
        <v>-1968.0807282723131</v>
      </c>
      <c r="V24" s="28">
        <f t="shared" si="29"/>
        <v>-6513.4533015517127</v>
      </c>
      <c r="W24" s="28">
        <f t="shared" si="29"/>
        <v>-3391.4395826110872</v>
      </c>
      <c r="X24" s="28">
        <f t="shared" ref="X24:Y24" si="30">X20+X23</f>
        <v>-3746.8142073202039</v>
      </c>
      <c r="Y24" s="28">
        <f t="shared" si="30"/>
        <v>-3970.0203008951271</v>
      </c>
      <c r="Z24" s="24"/>
      <c r="AA24" s="28">
        <v>-6174.7332673171722</v>
      </c>
      <c r="AB24" s="28">
        <v>-9315.3458157873483</v>
      </c>
      <c r="AC24" s="28">
        <v>-13697.024733204285</v>
      </c>
      <c r="AD24" s="28">
        <f>AD20+AD23</f>
        <v>-8029.5567251461116</v>
      </c>
      <c r="AE24" s="28">
        <f>AE20+AE23</f>
        <v>-12022.693852887482</v>
      </c>
      <c r="AF24" s="69"/>
      <c r="AI24" s="69"/>
    </row>
    <row r="25" spans="2:36">
      <c r="B25" s="25" t="s">
        <v>44</v>
      </c>
      <c r="C25" s="26">
        <v>208.74622119387664</v>
      </c>
      <c r="D25" s="26">
        <v>-22.471719111152566</v>
      </c>
      <c r="E25" s="26">
        <v>8.4483751905474662</v>
      </c>
      <c r="F25" s="26">
        <v>-2238.5922117667087</v>
      </c>
      <c r="G25" s="26">
        <v>193.97778134708642</v>
      </c>
      <c r="H25" s="26">
        <v>45.173893696811547</v>
      </c>
      <c r="I25" s="26">
        <v>-152.51028082547873</v>
      </c>
      <c r="J25" s="26">
        <v>-2141.4812137812733</v>
      </c>
      <c r="K25" s="26">
        <v>-966</v>
      </c>
      <c r="L25" s="26">
        <v>-1305.6256859459766</v>
      </c>
      <c r="M25" s="26">
        <v>171.9783293168548</v>
      </c>
      <c r="N25" s="26">
        <v>-1031.9528440163713</v>
      </c>
      <c r="O25" s="82">
        <v>-523.75784043241674</v>
      </c>
      <c r="P25" s="82">
        <v>-612.27613173699706</v>
      </c>
      <c r="Q25" s="82">
        <v>-110.81249726737815</v>
      </c>
      <c r="R25" s="82">
        <v>-524.95773406166586</v>
      </c>
      <c r="S25" s="82">
        <v>-221.8186302896836</v>
      </c>
      <c r="T25" s="82">
        <v>-460.92468954914705</v>
      </c>
      <c r="U25" s="82">
        <v>-216.30064143263053</v>
      </c>
      <c r="V25" s="82">
        <v>6566.631261254578</v>
      </c>
      <c r="W25" s="82">
        <v>7.6807485482170659</v>
      </c>
      <c r="X25" s="82">
        <v>2839.615364657338</v>
      </c>
      <c r="Y25" s="82">
        <v>28.333626540399109</v>
      </c>
      <c r="Z25" s="24"/>
      <c r="AA25" s="26">
        <v>-2043.8693344934372</v>
      </c>
      <c r="AB25" s="26">
        <v>-2054.8398195628542</v>
      </c>
      <c r="AC25" s="26">
        <v>-3131.4269608721597</v>
      </c>
      <c r="AD25" s="26">
        <v>-1771.8042034984578</v>
      </c>
      <c r="AE25" s="26">
        <v>5667.5872999831172</v>
      </c>
      <c r="AF25" s="69"/>
    </row>
    <row r="26" spans="2:36">
      <c r="B26" s="27" t="s">
        <v>45</v>
      </c>
      <c r="C26" s="28">
        <v>-130.60693543840696</v>
      </c>
      <c r="D26" s="28">
        <v>-1182.8001642240686</v>
      </c>
      <c r="E26" s="28">
        <v>-1188.6652162564312</v>
      </c>
      <c r="F26" s="28">
        <v>-1628.7916169048285</v>
      </c>
      <c r="G26" s="28">
        <v>-3298.9054922463024</v>
      </c>
      <c r="H26" s="28">
        <v>-2126.7992240567919</v>
      </c>
      <c r="I26" s="28">
        <v>-460.54861038490492</v>
      </c>
      <c r="J26" s="28">
        <v>-1374.2526695364945</v>
      </c>
      <c r="K26" s="28">
        <v>-3131</v>
      </c>
      <c r="L26" s="28">
        <v>-4450.7249747008209</v>
      </c>
      <c r="M26" s="28">
        <v>266.00895057846094</v>
      </c>
      <c r="N26" s="28">
        <v>-3249.6878023997278</v>
      </c>
      <c r="O26" s="28">
        <v>-2081.1149468610438</v>
      </c>
      <c r="P26" s="28">
        <v>-2212.2978382030497</v>
      </c>
      <c r="Q26" s="28">
        <v>-443.71266512790817</v>
      </c>
      <c r="R26" s="28">
        <f t="shared" ref="R26:W26" si="31">+R24-R25</f>
        <v>-1520.6270714557011</v>
      </c>
      <c r="S26" s="28">
        <f t="shared" si="31"/>
        <v>-798.40251510507028</v>
      </c>
      <c r="T26" s="28">
        <f t="shared" si="31"/>
        <v>-2060.013988119556</v>
      </c>
      <c r="U26" s="28">
        <f t="shared" si="31"/>
        <v>-1751.7800868396826</v>
      </c>
      <c r="V26" s="28">
        <f t="shared" si="31"/>
        <v>-13080.084562806291</v>
      </c>
      <c r="W26" s="28">
        <f t="shared" si="31"/>
        <v>-3399.1203311593044</v>
      </c>
      <c r="X26" s="28">
        <f t="shared" ref="X26:Y26" si="32">+X24-X25</f>
        <v>-6586.4295719775419</v>
      </c>
      <c r="Y26" s="28">
        <f t="shared" si="32"/>
        <v>-3998.3539274355262</v>
      </c>
      <c r="Z26" s="24"/>
      <c r="AA26" s="28">
        <v>-4130.863932823735</v>
      </c>
      <c r="AB26" s="28">
        <v>-7260.5059962244941</v>
      </c>
      <c r="AC26" s="28">
        <v>-10565.597772332127</v>
      </c>
      <c r="AD26" s="28">
        <f>+AD24-AD25</f>
        <v>-6257.7525216476533</v>
      </c>
      <c r="AE26" s="28">
        <f>+AE24-AE25</f>
        <v>-17690.281152870601</v>
      </c>
      <c r="AF26" s="69"/>
    </row>
    <row r="27" spans="2:36">
      <c r="B27" s="29" t="s">
        <v>46</v>
      </c>
      <c r="C27" s="30">
        <v>-2.564244369544575E-2</v>
      </c>
      <c r="D27" s="30">
        <v>-0.32441456638068855</v>
      </c>
      <c r="E27" s="30">
        <v>-0.25663012197286894</v>
      </c>
      <c r="F27" s="30">
        <v>-0.21304406650272195</v>
      </c>
      <c r="G27" s="30">
        <v>-0.5148945449222404</v>
      </c>
      <c r="H27" s="30">
        <v>-0.27870495284261443</v>
      </c>
      <c r="I27" s="30">
        <v>-5.0575677476058352E-2</v>
      </c>
      <c r="J27" s="30">
        <v>-0.13019885735096484</v>
      </c>
      <c r="K27" s="30">
        <f t="shared" ref="K27:P27" si="33">+K26/K10</f>
        <v>-0.34551712401655377</v>
      </c>
      <c r="L27" s="30">
        <f t="shared" si="33"/>
        <v>-0.64964002107579943</v>
      </c>
      <c r="M27" s="30">
        <f t="shared" si="33"/>
        <v>2.6462859492173557E-2</v>
      </c>
      <c r="N27" s="30">
        <f t="shared" si="33"/>
        <v>-0.34354155427765293</v>
      </c>
      <c r="O27" s="30">
        <f t="shared" si="33"/>
        <v>-0.23778735681684687</v>
      </c>
      <c r="P27" s="30">
        <f t="shared" si="33"/>
        <v>-0.29668850929765228</v>
      </c>
      <c r="Q27" s="30">
        <f t="shared" ref="Q27:R27" si="34">+Q26/Q10</f>
        <v>-4.4010939923040678E-2</v>
      </c>
      <c r="R27" s="30">
        <f t="shared" si="34"/>
        <v>-0.14760729043715556</v>
      </c>
      <c r="S27" s="30">
        <f t="shared" ref="S27:T27" si="35">+S26/S10</f>
        <v>-8.3945028667626362E-2</v>
      </c>
      <c r="T27" s="30">
        <f t="shared" si="35"/>
        <v>-0.23589840989208535</v>
      </c>
      <c r="U27" s="30">
        <f t="shared" ref="U27:W27" si="36">+U26/U10</f>
        <v>-0.17582965802652553</v>
      </c>
      <c r="V27" s="30">
        <f t="shared" si="36"/>
        <v>-1.2712687882987939</v>
      </c>
      <c r="W27" s="30">
        <f t="shared" si="36"/>
        <v>-0.36905497112881619</v>
      </c>
      <c r="X27" s="30">
        <f t="shared" ref="X27:Y27" si="37">+X26/X10</f>
        <v>-0.85105621902299022</v>
      </c>
      <c r="Y27" s="30">
        <f t="shared" si="37"/>
        <v>-0.60366491988236592</v>
      </c>
      <c r="Z27" s="24"/>
      <c r="AA27" s="30">
        <v>-0.19655345139388392</v>
      </c>
      <c r="AB27" s="30">
        <v>-0.21545092783203554</v>
      </c>
      <c r="AC27" s="30">
        <v>-0.21545092783203554</v>
      </c>
      <c r="AD27" s="30">
        <f>+AD26/AD10</f>
        <v>-0.17101462393715891</v>
      </c>
      <c r="AE27" s="30">
        <f>+AE26/AE10</f>
        <v>-0.45953957538871071</v>
      </c>
    </row>
    <row r="28" spans="2:36">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row>
    <row r="29" spans="2:36">
      <c r="B29" s="78" t="s">
        <v>47</v>
      </c>
      <c r="C29" s="79">
        <v>9.4947984375000001</v>
      </c>
      <c r="D29" s="79">
        <v>10.0023</v>
      </c>
      <c r="E29" s="79">
        <v>9.1327878787878802</v>
      </c>
      <c r="F29" s="79">
        <v>9.0270687500000015</v>
      </c>
      <c r="G29" s="79">
        <v>8.5145936507936533</v>
      </c>
      <c r="H29" s="79">
        <v>8.3697305084745768</v>
      </c>
      <c r="I29" s="79">
        <v>8.7611939393939409</v>
      </c>
      <c r="J29" s="79">
        <v>8.7244861538461542</v>
      </c>
      <c r="K29" s="79">
        <v>8.8482828125000008</v>
      </c>
      <c r="L29" s="79">
        <v>9.4411389830508501</v>
      </c>
      <c r="M29" s="79">
        <v>9.9903378787878818</v>
      </c>
      <c r="N29" s="79">
        <v>10.192498437499999</v>
      </c>
      <c r="O29" s="79">
        <v>10.243898461538459</v>
      </c>
      <c r="P29" s="79">
        <v>10.71</v>
      </c>
      <c r="Q29" s="79">
        <v>10.481746153846155</v>
      </c>
      <c r="R29" s="79">
        <v>10.847439682539683</v>
      </c>
      <c r="S29" s="79">
        <v>10.509390322580645</v>
      </c>
      <c r="T29" s="79">
        <v>10.74401333333333</v>
      </c>
      <c r="U29" s="79">
        <v>10.710659090909088</v>
      </c>
      <c r="V29" s="79">
        <v>11.007196825396827</v>
      </c>
      <c r="W29" s="79">
        <v>11.078214285714285</v>
      </c>
      <c r="X29" s="79">
        <v>10.297355932203391</v>
      </c>
      <c r="Y29" s="79">
        <v>10.099481818181816</v>
      </c>
      <c r="Z29" s="24"/>
      <c r="AA29" s="79">
        <v>9.4003920948616582</v>
      </c>
      <c r="AB29" s="79">
        <v>8.5990667984189688</v>
      </c>
      <c r="AC29" s="79">
        <v>9.6244999999999994</v>
      </c>
      <c r="AD29" s="79">
        <v>10.564676494023908</v>
      </c>
      <c r="AE29" s="79">
        <v>10.743346215139447</v>
      </c>
    </row>
    <row r="30" spans="2:36">
      <c r="B30" s="24"/>
      <c r="C30" s="24"/>
      <c r="D30" s="24"/>
      <c r="E30" s="24"/>
      <c r="F30" s="24"/>
      <c r="AB30" s="24"/>
      <c r="AC30" s="24"/>
      <c r="AD30" s="24"/>
      <c r="AE30" s="24"/>
    </row>
    <row r="31" spans="2:36">
      <c r="B31" s="25" t="s">
        <v>48</v>
      </c>
      <c r="S31" s="69"/>
      <c r="W31" s="69"/>
      <c r="X31" s="69"/>
      <c r="Y31" s="69"/>
    </row>
    <row r="32" spans="2:36">
      <c r="B32" s="25" t="s">
        <v>49</v>
      </c>
    </row>
    <row r="33" spans="2:27">
      <c r="B33" s="25" t="s">
        <v>50</v>
      </c>
      <c r="G33" s="75"/>
      <c r="H33" s="24"/>
      <c r="I33" s="24"/>
      <c r="J33" s="24"/>
      <c r="K33" s="75"/>
      <c r="L33" s="75"/>
      <c r="M33" s="75"/>
      <c r="N33" s="75"/>
      <c r="O33" s="75"/>
      <c r="P33" s="75"/>
      <c r="Q33" s="75"/>
      <c r="R33" s="75"/>
      <c r="S33" s="75"/>
      <c r="T33" s="75"/>
      <c r="U33" s="75"/>
      <c r="V33" s="75"/>
      <c r="W33" s="75"/>
      <c r="X33" s="75"/>
      <c r="Y33" s="75"/>
      <c r="Z33" s="24"/>
      <c r="AA33" s="76"/>
    </row>
    <row r="34" spans="2:27">
      <c r="B34" s="25" t="s">
        <v>51</v>
      </c>
      <c r="X34" s="101"/>
      <c r="Y34" s="101"/>
    </row>
    <row r="35" spans="2:27">
      <c r="B35" s="102" t="s">
        <v>148</v>
      </c>
    </row>
    <row r="36" spans="2:27">
      <c r="Y36" s="69"/>
    </row>
  </sheetData>
  <pageMargins left="0.7" right="0.7" top="0.75" bottom="0.75" header="0.3" footer="0.3"/>
  <pageSetup paperSize="9" scale="36" orientation="landscape" r:id="rId1"/>
  <ignoredErrors>
    <ignoredError sqref="B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DB9D-B5D6-4221-BFC9-034949D1B36A}">
  <sheetPr>
    <pageSetUpPr fitToPage="1"/>
  </sheetPr>
  <dimension ref="B3:AO63"/>
  <sheetViews>
    <sheetView showGridLines="0" zoomScale="55" zoomScaleNormal="55" workbookViewId="0">
      <pane xSplit="2" ySplit="7" topLeftCell="L8" activePane="bottomRight" state="frozen"/>
      <selection pane="topRight" activeCell="C1" sqref="C1"/>
      <selection pane="bottomLeft" activeCell="A8" sqref="A8"/>
      <selection pane="bottomRight"/>
    </sheetView>
  </sheetViews>
  <sheetFormatPr defaultColWidth="12.5703125" defaultRowHeight="15"/>
  <cols>
    <col min="1" max="1" width="9" style="3" customWidth="1"/>
    <col min="2" max="2" width="47.5703125" style="3" bestFit="1" customWidth="1"/>
    <col min="3" max="3" width="12.5703125" style="3" customWidth="1"/>
    <col min="4" max="5" width="13.140625" style="3" bestFit="1" customWidth="1"/>
    <col min="6" max="7" width="12.42578125" style="3" bestFit="1" customWidth="1"/>
    <col min="8" max="9" width="12.85546875" style="3" bestFit="1" customWidth="1"/>
    <col min="10" max="10" width="12.140625" style="3" bestFit="1" customWidth="1"/>
    <col min="11" max="11" width="12.85546875" style="3" bestFit="1" customWidth="1"/>
    <col min="12" max="13" width="13.140625" style="3" bestFit="1" customWidth="1"/>
    <col min="14" max="14" width="12.42578125" style="3" bestFit="1" customWidth="1"/>
    <col min="15" max="15" width="12.85546875" style="3" bestFit="1" customWidth="1"/>
    <col min="16" max="17" width="13.140625" style="3" bestFit="1" customWidth="1"/>
    <col min="18" max="18" width="12.42578125" style="3" bestFit="1" customWidth="1"/>
    <col min="19" max="19" width="12.85546875" style="3" bestFit="1" customWidth="1"/>
    <col min="20" max="20" width="13.140625" style="3" bestFit="1" customWidth="1"/>
    <col min="21" max="21" width="12.5703125" style="3" bestFit="1" customWidth="1"/>
    <col min="22" max="25" width="11.85546875" style="3" bestFit="1" customWidth="1"/>
    <col min="26" max="26" width="3.5703125" style="3" customWidth="1"/>
    <col min="27" max="27" width="12.42578125" style="3" bestFit="1" customWidth="1"/>
    <col min="28" max="28" width="12.140625" style="3" bestFit="1" customWidth="1"/>
    <col min="29" max="31" width="12.42578125" style="3" bestFit="1" customWidth="1"/>
    <col min="32" max="16384" width="12.5703125" style="3"/>
  </cols>
  <sheetData>
    <row r="3" spans="2:41">
      <c r="U3" s="70"/>
      <c r="V3" s="70"/>
      <c r="W3" s="70"/>
      <c r="X3" s="70"/>
      <c r="Y3" s="70"/>
      <c r="AC3" s="69"/>
      <c r="AD3" s="84"/>
      <c r="AE3" s="70"/>
      <c r="AF3" s="84"/>
    </row>
    <row r="4" spans="2:41">
      <c r="L4" s="11"/>
      <c r="M4" s="11"/>
      <c r="N4" s="11"/>
      <c r="O4" s="11"/>
      <c r="P4" s="11"/>
      <c r="Q4" s="11"/>
      <c r="R4" s="11"/>
      <c r="S4" s="11"/>
      <c r="T4" s="11"/>
      <c r="U4" s="11"/>
      <c r="V4" s="11"/>
      <c r="W4" s="11"/>
      <c r="X4" s="11"/>
      <c r="Y4" s="11"/>
      <c r="AA4" s="70"/>
      <c r="AB4" s="70"/>
      <c r="AC4" s="11"/>
      <c r="AD4" s="11"/>
      <c r="AE4" s="11"/>
      <c r="AF4" s="11"/>
    </row>
    <row r="5" spans="2:41" ht="15.75">
      <c r="B5" s="1" t="s">
        <v>52</v>
      </c>
      <c r="C5" s="2"/>
      <c r="D5" s="2"/>
      <c r="E5" s="2"/>
      <c r="F5" s="20"/>
      <c r="G5" s="20"/>
      <c r="H5" s="20"/>
      <c r="I5" s="20"/>
      <c r="J5" s="20"/>
      <c r="K5" s="20"/>
      <c r="L5" s="20"/>
      <c r="M5" s="20"/>
      <c r="N5" s="20"/>
      <c r="O5" s="20"/>
      <c r="P5" s="20"/>
      <c r="Q5" s="20"/>
      <c r="R5" s="20"/>
      <c r="S5" s="20"/>
      <c r="T5" s="20"/>
      <c r="U5" s="20"/>
      <c r="V5" s="20"/>
      <c r="W5" s="20"/>
      <c r="X5" s="20"/>
      <c r="Y5" s="20"/>
      <c r="AC5" s="20"/>
      <c r="AD5" s="20"/>
      <c r="AE5" s="20"/>
    </row>
    <row r="6" spans="2:41">
      <c r="B6" s="4"/>
      <c r="C6" s="5"/>
      <c r="D6" s="5"/>
      <c r="E6" s="5"/>
      <c r="F6" s="4"/>
      <c r="G6" s="4"/>
      <c r="H6" s="4"/>
      <c r="I6" s="4"/>
      <c r="J6" s="4"/>
      <c r="K6" s="4"/>
      <c r="L6" s="4"/>
      <c r="M6" s="4"/>
      <c r="N6" s="4"/>
      <c r="O6" s="4"/>
      <c r="P6" s="4"/>
      <c r="Q6" s="4"/>
      <c r="R6" s="4"/>
      <c r="S6" s="4"/>
      <c r="T6" s="4"/>
      <c r="U6" s="4"/>
      <c r="V6" s="4"/>
      <c r="W6" s="4"/>
      <c r="X6" s="4"/>
      <c r="Y6" s="4"/>
      <c r="AC6" s="4"/>
      <c r="AD6" s="4"/>
      <c r="AE6" s="4"/>
    </row>
    <row r="7" spans="2:41">
      <c r="B7" s="19" t="s">
        <v>53</v>
      </c>
      <c r="C7" s="72">
        <v>43921</v>
      </c>
      <c r="D7" s="72">
        <v>44012</v>
      </c>
      <c r="E7" s="73">
        <v>44104</v>
      </c>
      <c r="F7" s="72">
        <v>44196</v>
      </c>
      <c r="G7" s="72">
        <v>44286</v>
      </c>
      <c r="H7" s="73">
        <v>44377</v>
      </c>
      <c r="I7" s="72">
        <v>44469</v>
      </c>
      <c r="J7" s="72">
        <v>44561</v>
      </c>
      <c r="K7" s="72">
        <v>44651</v>
      </c>
      <c r="L7" s="72">
        <v>44742</v>
      </c>
      <c r="M7" s="72">
        <v>44834</v>
      </c>
      <c r="N7" s="72">
        <v>44926</v>
      </c>
      <c r="O7" s="72">
        <v>45016</v>
      </c>
      <c r="P7" s="72">
        <v>45107</v>
      </c>
      <c r="Q7" s="72">
        <v>45199</v>
      </c>
      <c r="R7" s="72">
        <v>45291</v>
      </c>
      <c r="S7" s="72">
        <v>45382</v>
      </c>
      <c r="T7" s="72">
        <v>45473</v>
      </c>
      <c r="U7" s="72">
        <v>45565</v>
      </c>
      <c r="V7" s="72">
        <v>45657</v>
      </c>
      <c r="W7" s="72" t="s">
        <v>54</v>
      </c>
      <c r="X7" s="72" t="s">
        <v>55</v>
      </c>
      <c r="Y7" s="72" t="s">
        <v>147</v>
      </c>
      <c r="Z7" s="74"/>
      <c r="AA7" s="72">
        <v>44196</v>
      </c>
      <c r="AB7" s="72">
        <v>44561</v>
      </c>
      <c r="AC7" s="72">
        <v>44926</v>
      </c>
      <c r="AD7" s="72">
        <v>45291</v>
      </c>
      <c r="AE7" s="72">
        <v>45657</v>
      </c>
    </row>
    <row r="8" spans="2:41">
      <c r="B8" s="6" t="s">
        <v>56</v>
      </c>
      <c r="C8" s="7"/>
      <c r="D8" s="7"/>
      <c r="E8" s="7"/>
      <c r="F8" s="7"/>
      <c r="G8" s="7"/>
      <c r="H8" s="7"/>
      <c r="I8" s="7"/>
      <c r="J8" s="7"/>
      <c r="K8" s="7"/>
      <c r="L8" s="7"/>
      <c r="M8" s="7"/>
      <c r="N8" s="7"/>
      <c r="O8" s="7"/>
      <c r="P8" s="7"/>
      <c r="Q8" s="7"/>
      <c r="R8" s="7"/>
      <c r="S8" s="7"/>
      <c r="T8" s="7"/>
      <c r="U8" s="7"/>
      <c r="V8" s="7"/>
      <c r="W8" s="7"/>
      <c r="X8" s="7"/>
      <c r="Y8" s="7"/>
      <c r="AA8" s="7"/>
      <c r="AB8" s="7"/>
      <c r="AC8" s="7"/>
      <c r="AD8" s="7"/>
      <c r="AE8" s="7"/>
    </row>
    <row r="9" spans="2:41">
      <c r="B9" s="8" t="s">
        <v>57</v>
      </c>
      <c r="C9" s="5"/>
      <c r="D9" s="5"/>
      <c r="E9" s="5"/>
      <c r="F9" s="5"/>
      <c r="G9" s="5"/>
      <c r="H9" s="5"/>
      <c r="I9" s="5"/>
      <c r="J9" s="5"/>
      <c r="K9" s="5"/>
      <c r="L9" s="5"/>
      <c r="M9" s="5"/>
      <c r="N9" s="5"/>
      <c r="O9" s="5"/>
      <c r="P9" s="5"/>
      <c r="Q9" s="5"/>
      <c r="R9" s="5"/>
      <c r="S9" s="5"/>
      <c r="T9" s="5"/>
      <c r="U9" s="5"/>
      <c r="V9" s="5"/>
      <c r="W9" s="5"/>
      <c r="X9" s="5"/>
      <c r="Y9" s="5"/>
      <c r="AA9" s="5"/>
      <c r="AB9" s="5"/>
      <c r="AC9" s="5"/>
      <c r="AD9" s="5"/>
      <c r="AE9" s="5"/>
    </row>
    <row r="10" spans="2:41">
      <c r="B10" s="9" t="s">
        <v>58</v>
      </c>
      <c r="C10" s="10">
        <v>0</v>
      </c>
      <c r="D10" s="11">
        <v>0</v>
      </c>
      <c r="E10" s="11">
        <v>2985.4457110425647</v>
      </c>
      <c r="F10" s="11">
        <v>3317.4184849493677</v>
      </c>
      <c r="G10" s="11">
        <v>3320.4148980843147</v>
      </c>
      <c r="H10" s="11">
        <v>3307.1087209878228</v>
      </c>
      <c r="I10" s="11">
        <v>3224.3820299675326</v>
      </c>
      <c r="J10" s="11">
        <v>3209.5386267409322</v>
      </c>
      <c r="K10" s="11">
        <v>3235.7714382513495</v>
      </c>
      <c r="L10" s="11">
        <v>2841.1612045367297</v>
      </c>
      <c r="M10" s="11">
        <v>2607.088710435185</v>
      </c>
      <c r="N10" s="11">
        <v>2871.5982028221702</v>
      </c>
      <c r="O10" s="11">
        <v>2701.695583235884</v>
      </c>
      <c r="P10" s="11">
        <v>2627.9527782121772</v>
      </c>
      <c r="Q10" s="11">
        <v>2664.740406183008</v>
      </c>
      <c r="R10" s="11">
        <v>2782.6476509652571</v>
      </c>
      <c r="S10" s="11">
        <v>2620.6779832312445</v>
      </c>
      <c r="T10" s="11">
        <v>2658.8582533044332</v>
      </c>
      <c r="U10" s="11">
        <v>2693.8279149468963</v>
      </c>
      <c r="V10" s="11">
        <v>0</v>
      </c>
      <c r="W10" s="11">
        <v>0</v>
      </c>
      <c r="X10" s="11">
        <v>0</v>
      </c>
      <c r="Y10" s="11">
        <v>0</v>
      </c>
      <c r="Z10" s="11"/>
      <c r="AA10" s="11">
        <v>3317.4184849493677</v>
      </c>
      <c r="AB10" s="11">
        <v>3209.5386267409322</v>
      </c>
      <c r="AC10" s="11">
        <v>2871.5982028221702</v>
      </c>
      <c r="AD10" s="11">
        <v>2782.6476509652571</v>
      </c>
      <c r="AE10" s="89">
        <v>0</v>
      </c>
      <c r="AF10" s="70"/>
      <c r="AG10" s="70"/>
    </row>
    <row r="11" spans="2:41">
      <c r="B11" s="9" t="s">
        <v>59</v>
      </c>
      <c r="C11" s="10">
        <v>394.78260753686095</v>
      </c>
      <c r="D11" s="11">
        <v>486.36118568232661</v>
      </c>
      <c r="E11" s="11">
        <v>2084.9917098817305</v>
      </c>
      <c r="F11" s="11">
        <v>2331.7326957785431</v>
      </c>
      <c r="G11" s="11">
        <v>2345</v>
      </c>
      <c r="H11" s="11">
        <v>2259.7663251238432</v>
      </c>
      <c r="I11" s="11">
        <v>2170.6625449947596</v>
      </c>
      <c r="J11" s="11">
        <v>2494.7119894777425</v>
      </c>
      <c r="K11" s="11">
        <v>2883.8505469884199</v>
      </c>
      <c r="L11" s="11">
        <v>1495.1198466310011</v>
      </c>
      <c r="M11" s="11">
        <v>1765.4167360509882</v>
      </c>
      <c r="N11" s="11">
        <v>2458.596045570288</v>
      </c>
      <c r="O11" s="11">
        <v>2599.4413564692863</v>
      </c>
      <c r="P11" s="11">
        <v>2840.2180277035054</v>
      </c>
      <c r="Q11" s="11">
        <v>3289.8384476347378</v>
      </c>
      <c r="R11" s="11">
        <v>3609.5023445794509</v>
      </c>
      <c r="S11" s="11">
        <v>3619.4944746368424</v>
      </c>
      <c r="T11" s="11">
        <v>3738.6135139958669</v>
      </c>
      <c r="U11" s="11">
        <v>3822.3119815755917</v>
      </c>
      <c r="V11" s="11">
        <v>3382.5363758873996</v>
      </c>
      <c r="W11" s="11">
        <v>3618.8215855357298</v>
      </c>
      <c r="X11" s="11">
        <v>3772.136933162998</v>
      </c>
      <c r="Y11" s="11">
        <v>3550.5823973487381</v>
      </c>
      <c r="Z11" s="11"/>
      <c r="AA11" s="11">
        <v>2331.7326957785431</v>
      </c>
      <c r="AB11" s="11">
        <v>2494.7119894777425</v>
      </c>
      <c r="AC11" s="11">
        <v>2458.596045570288</v>
      </c>
      <c r="AD11" s="11">
        <v>3609.5023445794509</v>
      </c>
      <c r="AE11" s="89">
        <v>3382.5363758873996</v>
      </c>
      <c r="AF11" s="70"/>
      <c r="AG11" s="70"/>
    </row>
    <row r="12" spans="2:41">
      <c r="B12" s="9" t="s">
        <v>60</v>
      </c>
      <c r="C12" s="10">
        <v>428.76211904419415</v>
      </c>
      <c r="D12" s="11">
        <v>479.48316730224957</v>
      </c>
      <c r="E12" s="11">
        <v>461.25238082673701</v>
      </c>
      <c r="F12" s="11">
        <v>2952.6515697173782</v>
      </c>
      <c r="G12" s="11">
        <v>2723.4905561720648</v>
      </c>
      <c r="H12" s="11">
        <v>2660.7489469445322</v>
      </c>
      <c r="I12" s="11">
        <v>2731.1843815383322</v>
      </c>
      <c r="J12" s="11">
        <v>4509.1335755534774</v>
      </c>
      <c r="K12" s="11">
        <v>5523</v>
      </c>
      <c r="L12" s="11">
        <v>6065.0758260972389</v>
      </c>
      <c r="M12" s="11">
        <v>5478.6532338704137</v>
      </c>
      <c r="N12" s="11">
        <v>7108.192143642168</v>
      </c>
      <c r="O12" s="11">
        <v>7246.238024637436</v>
      </c>
      <c r="P12" s="11">
        <v>7664.7792658344915</v>
      </c>
      <c r="Q12" s="11">
        <v>7892.9660357347357</v>
      </c>
      <c r="R12" s="11">
        <v>8848.6937899107907</v>
      </c>
      <c r="S12" s="11">
        <v>8552.1344255229797</v>
      </c>
      <c r="T12" s="11">
        <v>9232.9552692166999</v>
      </c>
      <c r="U12" s="11">
        <v>9605.9679265803352</v>
      </c>
      <c r="V12" s="11">
        <v>2689.9301661905724</v>
      </c>
      <c r="W12" s="11">
        <v>2891.3359617295923</v>
      </c>
      <c r="X12" s="11">
        <v>34.971702001279887</v>
      </c>
      <c r="Y12" s="11">
        <v>32.016363132696199</v>
      </c>
      <c r="Z12" s="11"/>
      <c r="AA12" s="11">
        <v>2952.6515697173782</v>
      </c>
      <c r="AB12" s="11">
        <v>4509.1335755534774</v>
      </c>
      <c r="AC12" s="11">
        <v>7108.192143642168</v>
      </c>
      <c r="AD12" s="11">
        <v>8848.6937899107907</v>
      </c>
      <c r="AE12" s="89">
        <v>2689.9301661905724</v>
      </c>
      <c r="AF12" s="70"/>
      <c r="AG12" s="70"/>
    </row>
    <row r="13" spans="2:41">
      <c r="B13" s="9" t="s">
        <v>61</v>
      </c>
      <c r="C13" s="10">
        <v>398.81113966703782</v>
      </c>
      <c r="D13" s="11">
        <v>354.84724360158447</v>
      </c>
      <c r="E13" s="11">
        <v>428.28836353281145</v>
      </c>
      <c r="F13" s="11">
        <v>594.83692426692926</v>
      </c>
      <c r="G13" s="11">
        <v>711.80837429178041</v>
      </c>
      <c r="H13" s="11">
        <v>758.42702472193662</v>
      </c>
      <c r="I13" s="11">
        <v>755.42386317036505</v>
      </c>
      <c r="J13" s="11">
        <v>808.52674104814378</v>
      </c>
      <c r="K13" s="11">
        <v>893.4543147498257</v>
      </c>
      <c r="L13" s="11">
        <v>915.84337793212831</v>
      </c>
      <c r="M13" s="11">
        <v>842.69485051669835</v>
      </c>
      <c r="N13" s="11">
        <v>830.33266107351926</v>
      </c>
      <c r="O13" s="11">
        <v>751.72644217920811</v>
      </c>
      <c r="P13" s="11">
        <v>728.74089052287559</v>
      </c>
      <c r="Q13" s="11">
        <v>686.49413697340549</v>
      </c>
      <c r="R13" s="11">
        <v>638.61427686681611</v>
      </c>
      <c r="S13" s="11">
        <v>502.25058651433642</v>
      </c>
      <c r="T13" s="11">
        <v>510.62861544241957</v>
      </c>
      <c r="U13" s="11">
        <v>468.90550162736258</v>
      </c>
      <c r="V13" s="11">
        <v>410.51466256804122</v>
      </c>
      <c r="W13" s="11">
        <v>400.84358328042532</v>
      </c>
      <c r="X13" s="11">
        <v>381.10875248819031</v>
      </c>
      <c r="Y13" s="11">
        <v>299.55024480110529</v>
      </c>
      <c r="Z13" s="11"/>
      <c r="AA13" s="11">
        <v>594.83692426692926</v>
      </c>
      <c r="AB13" s="11">
        <v>808.52674104814378</v>
      </c>
      <c r="AC13" s="11">
        <v>830.33266107351926</v>
      </c>
      <c r="AD13" s="11">
        <v>638.61427686681611</v>
      </c>
      <c r="AE13" s="89">
        <v>410.51466256804122</v>
      </c>
      <c r="AF13" s="70"/>
    </row>
    <row r="14" spans="2:41">
      <c r="B14" s="9" t="s">
        <v>62</v>
      </c>
      <c r="C14" s="10">
        <v>2080.8702797605833</v>
      </c>
      <c r="D14" s="11">
        <v>2209.8252958360695</v>
      </c>
      <c r="E14" s="11">
        <v>3331.6111080227265</v>
      </c>
      <c r="F14" s="11">
        <v>3577.5472661435138</v>
      </c>
      <c r="G14" s="11">
        <v>3486.9573356044275</v>
      </c>
      <c r="H14" s="11">
        <v>4499.2313976557971</v>
      </c>
      <c r="I14" s="11">
        <v>4188.7068164324901</v>
      </c>
      <c r="J14" s="11">
        <v>4241.3731057873365</v>
      </c>
      <c r="K14" s="11">
        <v>4159.509205527911</v>
      </c>
      <c r="L14" s="11">
        <v>3487.646050310309</v>
      </c>
      <c r="M14" s="11">
        <v>3039.8463971094343</v>
      </c>
      <c r="N14" s="11">
        <v>3139.8953691032139</v>
      </c>
      <c r="O14" s="11">
        <v>3004.3873278877218</v>
      </c>
      <c r="P14" s="11">
        <v>2739.9499998146798</v>
      </c>
      <c r="Q14" s="11">
        <v>2600.1562174529636</v>
      </c>
      <c r="R14" s="11">
        <v>2519.5433777949729</v>
      </c>
      <c r="S14" s="11">
        <v>2153.9611361485036</v>
      </c>
      <c r="T14" s="11">
        <v>2022.2467041170762</v>
      </c>
      <c r="U14" s="11">
        <v>1871.9051763524365</v>
      </c>
      <c r="V14" s="11">
        <v>1568.7258453081683</v>
      </c>
      <c r="W14" s="11">
        <v>1594.7157185164872</v>
      </c>
      <c r="X14" s="11">
        <v>1073.2111376289652</v>
      </c>
      <c r="Y14" s="11">
        <v>941.38675495385314</v>
      </c>
      <c r="Z14" s="11"/>
      <c r="AA14" s="11">
        <v>3577.5472661435138</v>
      </c>
      <c r="AB14" s="11">
        <v>4241.3731057873365</v>
      </c>
      <c r="AC14" s="11">
        <v>3139.8953691032139</v>
      </c>
      <c r="AD14" s="11">
        <v>2519.5433777949729</v>
      </c>
      <c r="AE14" s="89">
        <v>1568.7258453081683</v>
      </c>
      <c r="AF14" s="70"/>
      <c r="AG14" s="70"/>
    </row>
    <row r="15" spans="2:41">
      <c r="B15" s="9" t="s">
        <v>63</v>
      </c>
      <c r="C15" s="10">
        <v>32.021079985150919</v>
      </c>
      <c r="D15" s="11">
        <v>42.890564004679518</v>
      </c>
      <c r="E15" s="11">
        <v>83.275077520197428</v>
      </c>
      <c r="F15" s="11">
        <v>1524.0019864988396</v>
      </c>
      <c r="G15" s="11">
        <v>1177</v>
      </c>
      <c r="H15" s="11">
        <v>897.41280960837446</v>
      </c>
      <c r="I15" s="11">
        <v>1094.7101847632932</v>
      </c>
      <c r="J15" s="11">
        <v>1075.3509615166565</v>
      </c>
      <c r="K15" s="11">
        <v>681.81548485922337</v>
      </c>
      <c r="L15" s="11">
        <v>190.48227222997323</v>
      </c>
      <c r="M15" s="11">
        <v>223.09687770552802</v>
      </c>
      <c r="N15" s="11">
        <v>132.05056557069378</v>
      </c>
      <c r="O15" s="11">
        <v>128.9666647577597</v>
      </c>
      <c r="P15" s="11">
        <v>82.371920491681507</v>
      </c>
      <c r="Q15" s="11">
        <v>114.79151329724641</v>
      </c>
      <c r="R15" s="11">
        <v>110.88538594628602</v>
      </c>
      <c r="S15" s="11">
        <v>97.966958920850658</v>
      </c>
      <c r="T15" s="11">
        <v>95.268376855156845</v>
      </c>
      <c r="U15" s="11">
        <v>79.968606178267564</v>
      </c>
      <c r="V15" s="11">
        <v>52.670541864111186</v>
      </c>
      <c r="W15" s="11">
        <v>13.150285703455923</v>
      </c>
      <c r="X15" s="11">
        <v>12.840518137793755</v>
      </c>
      <c r="Y15" s="11">
        <v>4.8977952882044899</v>
      </c>
      <c r="Z15" s="11"/>
      <c r="AA15" s="11">
        <v>1524.0019864988396</v>
      </c>
      <c r="AB15" s="11">
        <v>1075.3509615166565</v>
      </c>
      <c r="AC15" s="11">
        <v>132.05056557069378</v>
      </c>
      <c r="AD15" s="11">
        <v>110.88538594628602</v>
      </c>
      <c r="AE15" s="89">
        <v>52.670541864111186</v>
      </c>
      <c r="AF15" s="70"/>
      <c r="AG15" s="70"/>
    </row>
    <row r="16" spans="2:41">
      <c r="B16" s="12" t="s">
        <v>64</v>
      </c>
      <c r="C16" s="13">
        <v>3335.2472259938277</v>
      </c>
      <c r="D16" s="13">
        <v>3573.4074564269099</v>
      </c>
      <c r="E16" s="13">
        <v>9374.8643508267687</v>
      </c>
      <c r="F16" s="13">
        <v>14298.188927354571</v>
      </c>
      <c r="G16" s="13">
        <v>13765.314829180916</v>
      </c>
      <c r="H16" s="13">
        <v>14382.695225042307</v>
      </c>
      <c r="I16" s="13">
        <v>14165.069820866773</v>
      </c>
      <c r="J16" s="13">
        <v>16338.635000124288</v>
      </c>
      <c r="K16" s="13">
        <v>17377</v>
      </c>
      <c r="L16" s="13">
        <v>14995.32857773738</v>
      </c>
      <c r="M16" s="13">
        <v>13956.796805688249</v>
      </c>
      <c r="N16" s="13">
        <v>16540.664987782053</v>
      </c>
      <c r="O16" s="13">
        <f t="shared" ref="O16:T16" si="0">SUM(O10:O15)</f>
        <v>16432.455399167295</v>
      </c>
      <c r="P16" s="13">
        <f t="shared" si="0"/>
        <v>16684.012882579409</v>
      </c>
      <c r="Q16" s="13">
        <f t="shared" si="0"/>
        <v>17248.986757276096</v>
      </c>
      <c r="R16" s="13">
        <f t="shared" si="0"/>
        <v>18509.886826063575</v>
      </c>
      <c r="S16" s="13">
        <f t="shared" si="0"/>
        <v>17546.485564974755</v>
      </c>
      <c r="T16" s="13">
        <f t="shared" si="0"/>
        <v>18258.570732931654</v>
      </c>
      <c r="U16" s="13">
        <f t="shared" ref="U16:V16" si="1">SUM(U10:U15)</f>
        <v>18542.887107260889</v>
      </c>
      <c r="V16" s="13">
        <f t="shared" si="1"/>
        <v>8104.3775918182928</v>
      </c>
      <c r="W16" s="13">
        <f t="shared" ref="W16:Y16" si="2">SUM(W10:W15)</f>
        <v>8518.8671347656909</v>
      </c>
      <c r="X16" s="13">
        <f t="shared" si="2"/>
        <v>5274.2690434192273</v>
      </c>
      <c r="Y16" s="13">
        <f t="shared" si="2"/>
        <v>4828.4335555245971</v>
      </c>
      <c r="AA16" s="13">
        <v>14298.188927354571</v>
      </c>
      <c r="AB16" s="13">
        <v>16338.635000124288</v>
      </c>
      <c r="AC16" s="13">
        <v>16540.664987782053</v>
      </c>
      <c r="AD16" s="13">
        <f>SUM(AD10:AD15)</f>
        <v>18509.886826063575</v>
      </c>
      <c r="AE16" s="13">
        <f t="shared" ref="AE16" si="3">SUM(AE10:AE15)</f>
        <v>8104.3775918182928</v>
      </c>
      <c r="AF16" s="71"/>
      <c r="AG16" s="71"/>
      <c r="AH16" s="71"/>
      <c r="AI16" s="71"/>
      <c r="AJ16" s="71"/>
      <c r="AK16" s="71"/>
      <c r="AL16" s="71"/>
      <c r="AM16" s="71"/>
      <c r="AN16" s="71"/>
      <c r="AO16" s="71"/>
    </row>
    <row r="17" spans="2:41">
      <c r="B17" s="4"/>
      <c r="C17" s="14"/>
      <c r="D17" s="14"/>
      <c r="E17" s="14"/>
      <c r="F17" s="14"/>
      <c r="G17" s="14"/>
      <c r="H17" s="14"/>
      <c r="I17" s="14"/>
      <c r="J17" s="14"/>
      <c r="K17" s="14"/>
      <c r="L17" s="14"/>
      <c r="M17" s="14"/>
      <c r="N17" s="14"/>
      <c r="O17" s="14"/>
      <c r="P17" s="14"/>
      <c r="Q17" s="14"/>
      <c r="R17" s="14"/>
      <c r="S17" s="14"/>
      <c r="T17" s="14"/>
      <c r="U17" s="14"/>
      <c r="V17" s="14"/>
      <c r="W17" s="14"/>
      <c r="X17" s="14"/>
      <c r="Y17" s="14"/>
      <c r="AA17" s="14"/>
      <c r="AB17" s="14"/>
      <c r="AC17" s="14"/>
      <c r="AD17" s="14"/>
      <c r="AE17" s="14"/>
    </row>
    <row r="18" spans="2:41">
      <c r="B18" s="8" t="s">
        <v>65</v>
      </c>
      <c r="C18" s="14"/>
      <c r="D18" s="14"/>
      <c r="E18" s="14"/>
      <c r="F18" s="14"/>
      <c r="G18" s="14"/>
      <c r="H18" s="14"/>
      <c r="I18" s="14"/>
      <c r="J18" s="14"/>
      <c r="K18" s="14"/>
      <c r="L18" s="14"/>
      <c r="M18" s="14"/>
      <c r="N18" s="14"/>
      <c r="O18" s="14"/>
      <c r="P18" s="14"/>
      <c r="Q18" s="14"/>
      <c r="R18" s="14"/>
      <c r="S18" s="14"/>
      <c r="T18" s="14"/>
      <c r="U18" s="14"/>
      <c r="V18" s="14"/>
      <c r="W18" s="14"/>
      <c r="X18" s="14"/>
      <c r="Y18" s="14"/>
      <c r="AA18" s="14"/>
      <c r="AB18" s="14"/>
      <c r="AC18" s="14"/>
      <c r="AD18" s="14"/>
      <c r="AE18" s="14"/>
    </row>
    <row r="19" spans="2:41">
      <c r="B19" s="9" t="s">
        <v>66</v>
      </c>
      <c r="C19" s="10">
        <v>2965.0794492513587</v>
      </c>
      <c r="D19" s="11">
        <v>3036.0596227654291</v>
      </c>
      <c r="E19" s="11">
        <v>3214.530435378741</v>
      </c>
      <c r="F19" s="11">
        <v>4693.5877235543685</v>
      </c>
      <c r="G19" s="11">
        <v>5706.0676383300679</v>
      </c>
      <c r="H19" s="11">
        <v>6617.6122055799588</v>
      </c>
      <c r="I19" s="11">
        <v>9039.7004807035119</v>
      </c>
      <c r="J19" s="11">
        <v>11429.306981200532</v>
      </c>
      <c r="K19" s="11">
        <v>12947.074800809336</v>
      </c>
      <c r="L19" s="11">
        <v>16413.420979835188</v>
      </c>
      <c r="M19" s="11">
        <v>15518.460386464534</v>
      </c>
      <c r="N19" s="11">
        <v>18713.380454079721</v>
      </c>
      <c r="O19" s="11">
        <v>17116.473396518151</v>
      </c>
      <c r="P19" s="11">
        <v>16168.003760026739</v>
      </c>
      <c r="Q19" s="11">
        <v>15677.828416097904</v>
      </c>
      <c r="R19" s="11">
        <v>15319.539058629232</v>
      </c>
      <c r="S19" s="11">
        <v>14154.529646980402</v>
      </c>
      <c r="T19" s="11">
        <v>14048.221966935937</v>
      </c>
      <c r="U19" s="11">
        <v>13833.849332876531</v>
      </c>
      <c r="V19" s="11">
        <v>10480.923237972765</v>
      </c>
      <c r="W19" s="11">
        <v>11305.113428536233</v>
      </c>
      <c r="X19" s="11">
        <v>13163.949637046064</v>
      </c>
      <c r="Y19" s="11">
        <v>13736.514131381598</v>
      </c>
      <c r="Z19" s="11"/>
      <c r="AA19" s="11">
        <v>4693.5877235543685</v>
      </c>
      <c r="AB19" s="11">
        <v>11429.306981200532</v>
      </c>
      <c r="AC19" s="11">
        <v>18713.380454079721</v>
      </c>
      <c r="AD19" s="11">
        <v>15319.539058629232</v>
      </c>
      <c r="AE19" s="11">
        <v>10480.923237972765</v>
      </c>
      <c r="AF19" s="70"/>
    </row>
    <row r="20" spans="2:41">
      <c r="B20" s="9" t="s">
        <v>67</v>
      </c>
      <c r="C20" s="10">
        <v>3494.7673739017873</v>
      </c>
      <c r="D20" s="11">
        <v>2939.7893489727649</v>
      </c>
      <c r="E20" s="11">
        <v>4333.2464235239513</v>
      </c>
      <c r="F20" s="11">
        <v>7000.2597016149821</v>
      </c>
      <c r="G20" s="11">
        <v>4741.0304484510089</v>
      </c>
      <c r="H20" s="11">
        <v>7229.4315496775389</v>
      </c>
      <c r="I20" s="11">
        <v>12130.945736319314</v>
      </c>
      <c r="J20" s="11">
        <v>11849.580565571352</v>
      </c>
      <c r="K20" s="11">
        <v>10320.971274248677</v>
      </c>
      <c r="L20" s="11">
        <v>9224.6450150056698</v>
      </c>
      <c r="M20" s="11">
        <v>10580.508984655626</v>
      </c>
      <c r="N20" s="11">
        <v>11099.077385288059</v>
      </c>
      <c r="O20" s="11">
        <v>10378.116990226399</v>
      </c>
      <c r="P20" s="11">
        <v>8152.4967886586455</v>
      </c>
      <c r="Q20" s="11">
        <v>9094.6347592374659</v>
      </c>
      <c r="R20" s="11">
        <v>11174.824549762103</v>
      </c>
      <c r="S20" s="11">
        <v>9395.4541343011369</v>
      </c>
      <c r="T20" s="11">
        <v>9015.1913253804214</v>
      </c>
      <c r="U20" s="11">
        <v>9152.6191429224</v>
      </c>
      <c r="V20" s="11">
        <v>10766.224129335707</v>
      </c>
      <c r="W20" s="11">
        <v>10914.37417581897</v>
      </c>
      <c r="X20" s="11">
        <v>11959.759084742069</v>
      </c>
      <c r="Y20" s="11">
        <v>8286.5042892758083</v>
      </c>
      <c r="Z20" s="11"/>
      <c r="AA20" s="11">
        <v>7000.2597016149821</v>
      </c>
      <c r="AB20" s="11">
        <v>11849.580565571352</v>
      </c>
      <c r="AC20" s="11">
        <v>11099.077385288059</v>
      </c>
      <c r="AD20" s="11">
        <v>11174.824549762103</v>
      </c>
      <c r="AE20" s="11">
        <v>10766.224129335707</v>
      </c>
      <c r="AF20" s="70"/>
      <c r="AG20" s="70"/>
    </row>
    <row r="21" spans="2:41">
      <c r="B21" s="9" t="s">
        <v>68</v>
      </c>
      <c r="C21" s="10">
        <v>1566.0835565454945</v>
      </c>
      <c r="D21" s="11">
        <v>2083.3459947047595</v>
      </c>
      <c r="E21" s="11">
        <v>2483.8314183559387</v>
      </c>
      <c r="F21" s="11">
        <v>2040.5193458031551</v>
      </c>
      <c r="G21" s="11">
        <v>2547.389829792724</v>
      </c>
      <c r="H21" s="11">
        <v>2414.0344448079254</v>
      </c>
      <c r="I21" s="11">
        <v>2661.0823278808039</v>
      </c>
      <c r="J21" s="11">
        <v>1888.5733303852869</v>
      </c>
      <c r="K21" s="11">
        <v>4004.2685707426917</v>
      </c>
      <c r="L21" s="11">
        <v>2938.6234690702513</v>
      </c>
      <c r="M21" s="11">
        <v>2313.7310525540192</v>
      </c>
      <c r="N21" s="11">
        <v>4115.1022572103921</v>
      </c>
      <c r="O21" s="11">
        <v>6204.2762484251525</v>
      </c>
      <c r="P21" s="11">
        <v>4662.4551331327984</v>
      </c>
      <c r="Q21" s="11">
        <v>4432.5358145445998</v>
      </c>
      <c r="R21" s="11">
        <v>5095.9756497974913</v>
      </c>
      <c r="S21" s="11">
        <v>5695.697885400562</v>
      </c>
      <c r="T21" s="11">
        <v>5762.9650084538771</v>
      </c>
      <c r="U21" s="11">
        <v>5263.4282428291363</v>
      </c>
      <c r="V21" s="11">
        <v>4702.0840717318151</v>
      </c>
      <c r="W21" s="11">
        <v>3718.3283514484174</v>
      </c>
      <c r="X21" s="11">
        <v>3909.1200035651691</v>
      </c>
      <c r="Y21" s="11">
        <v>1931.3996435615811</v>
      </c>
      <c r="Z21" s="11"/>
      <c r="AA21" s="11">
        <v>2040.5193458031551</v>
      </c>
      <c r="AB21" s="11">
        <v>1888.5733303852869</v>
      </c>
      <c r="AC21" s="11">
        <v>4115.1022572103921</v>
      </c>
      <c r="AD21" s="11">
        <v>5095.9756497974913</v>
      </c>
      <c r="AE21" s="11">
        <v>4702.0840717318151</v>
      </c>
    </row>
    <row r="22" spans="2:41">
      <c r="B22" s="9" t="s">
        <v>69</v>
      </c>
      <c r="C22" s="10">
        <v>0</v>
      </c>
      <c r="D22" s="11">
        <v>0</v>
      </c>
      <c r="E22" s="11">
        <v>31.819956968380193</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c r="AA22" s="11">
        <v>0</v>
      </c>
      <c r="AB22" s="11">
        <v>0</v>
      </c>
      <c r="AC22" s="11">
        <v>0</v>
      </c>
      <c r="AD22" s="11">
        <v>0</v>
      </c>
      <c r="AE22" s="11">
        <v>0</v>
      </c>
    </row>
    <row r="23" spans="2:41">
      <c r="B23" s="9" t="s">
        <v>70</v>
      </c>
      <c r="C23" s="10">
        <v>4172.7276916340661</v>
      </c>
      <c r="D23" s="11">
        <v>9888.2296246126043</v>
      </c>
      <c r="E23" s="11">
        <v>10022.397830489168</v>
      </c>
      <c r="F23" s="11">
        <v>62943.338862714765</v>
      </c>
      <c r="G23" s="11">
        <v>58412.632676043118</v>
      </c>
      <c r="H23" s="11">
        <v>54003.388349378438</v>
      </c>
      <c r="I23" s="11">
        <v>44987.167665284564</v>
      </c>
      <c r="J23" s="11">
        <v>42174.284326598179</v>
      </c>
      <c r="K23" s="11">
        <v>35606.577322557408</v>
      </c>
      <c r="L23" s="11">
        <v>23169.608356000765</v>
      </c>
      <c r="M23" s="11">
        <v>17013.564562418254</v>
      </c>
      <c r="N23" s="11">
        <v>13274.029368082538</v>
      </c>
      <c r="O23" s="11">
        <v>15426.648861336995</v>
      </c>
      <c r="P23" s="11">
        <v>17379.70276849376</v>
      </c>
      <c r="Q23" s="11">
        <v>15472.812057425279</v>
      </c>
      <c r="R23" s="11">
        <v>14552.516243954231</v>
      </c>
      <c r="S23" s="11">
        <v>13230.901261908508</v>
      </c>
      <c r="T23" s="11">
        <v>11212.2471970693</v>
      </c>
      <c r="U23" s="11">
        <v>9028.7215868212188</v>
      </c>
      <c r="V23" s="11">
        <v>8834.17353303856</v>
      </c>
      <c r="W23" s="11">
        <v>5361.8425977693323</v>
      </c>
      <c r="X23" s="11">
        <v>1616.5657941907564</v>
      </c>
      <c r="Y23" s="11">
        <v>2683.1476405979356</v>
      </c>
      <c r="Z23" s="11"/>
      <c r="AA23" s="11">
        <v>62943.338862714765</v>
      </c>
      <c r="AB23" s="11">
        <v>42174.284326598179</v>
      </c>
      <c r="AC23" s="11">
        <v>13274.029368082538</v>
      </c>
      <c r="AD23" s="11">
        <v>14552.516243954231</v>
      </c>
      <c r="AE23" s="11">
        <v>8834.17353303856</v>
      </c>
      <c r="AF23" s="70"/>
      <c r="AG23" s="70"/>
    </row>
    <row r="24" spans="2:41">
      <c r="B24" s="12" t="s">
        <v>71</v>
      </c>
      <c r="C24" s="13">
        <v>12198.658071332706</v>
      </c>
      <c r="D24" s="13">
        <v>17947.424591055558</v>
      </c>
      <c r="E24" s="13">
        <v>20085.826064716181</v>
      </c>
      <c r="F24" s="13">
        <v>76677.705633687277</v>
      </c>
      <c r="G24" s="13">
        <v>71407.12059261692</v>
      </c>
      <c r="H24" s="13">
        <v>70264.466549443867</v>
      </c>
      <c r="I24" s="13">
        <v>68818.896210188192</v>
      </c>
      <c r="J24" s="13">
        <v>67341.745203755345</v>
      </c>
      <c r="K24" s="13">
        <v>62878.891968358112</v>
      </c>
      <c r="L24" s="13">
        <v>51746.297819911873</v>
      </c>
      <c r="M24" s="13">
        <v>45426.264986092436</v>
      </c>
      <c r="N24" s="13">
        <v>47201.589464660705</v>
      </c>
      <c r="O24" s="13">
        <f t="shared" ref="O24:T24" si="4">SUM(O19:O23)</f>
        <v>49125.515496506698</v>
      </c>
      <c r="P24" s="13">
        <f t="shared" si="4"/>
        <v>46362.658450311937</v>
      </c>
      <c r="Q24" s="13">
        <f t="shared" si="4"/>
        <v>44677.811047305251</v>
      </c>
      <c r="R24" s="13">
        <f t="shared" si="4"/>
        <v>46142.855502143058</v>
      </c>
      <c r="S24" s="13">
        <f t="shared" si="4"/>
        <v>42476.582928590607</v>
      </c>
      <c r="T24" s="13">
        <f t="shared" si="4"/>
        <v>40038.62549783953</v>
      </c>
      <c r="U24" s="13">
        <f t="shared" ref="U24:V24" si="5">SUM(U19:U23)</f>
        <v>37278.618305449287</v>
      </c>
      <c r="V24" s="13">
        <f t="shared" si="5"/>
        <v>34783.404972078846</v>
      </c>
      <c r="W24" s="13">
        <f>SUM(W19:W23)-1</f>
        <v>31298.658553572954</v>
      </c>
      <c r="X24" s="13">
        <f>SUM(X19:X23)</f>
        <v>30649.394519544061</v>
      </c>
      <c r="Y24" s="13">
        <f>SUM(Y19:Y23)</f>
        <v>26637.565704816923</v>
      </c>
      <c r="AA24" s="13">
        <v>76677.705633687277</v>
      </c>
      <c r="AB24" s="13">
        <v>67341.745203755345</v>
      </c>
      <c r="AC24" s="13">
        <v>47201.589464660705</v>
      </c>
      <c r="AD24" s="13">
        <f>SUM(AD19:AD23)</f>
        <v>46142.855502143058</v>
      </c>
      <c r="AE24" s="13">
        <f t="shared" ref="AE24" si="6">SUM(AE19:AE23)</f>
        <v>34783.404972078846</v>
      </c>
      <c r="AH24" s="71"/>
      <c r="AI24" s="71"/>
      <c r="AJ24" s="71"/>
      <c r="AK24" s="71"/>
      <c r="AL24" s="71"/>
      <c r="AM24" s="71"/>
      <c r="AN24" s="71"/>
      <c r="AO24" s="71"/>
    </row>
    <row r="25" spans="2:41" ht="15.75" thickBot="1">
      <c r="B25" s="15" t="s">
        <v>72</v>
      </c>
      <c r="C25" s="16">
        <v>15533.905297326533</v>
      </c>
      <c r="D25" s="16">
        <v>21520.832047482469</v>
      </c>
      <c r="E25" s="16">
        <v>29460.690415542951</v>
      </c>
      <c r="F25" s="16">
        <v>90975.894561041845</v>
      </c>
      <c r="G25" s="16">
        <v>85172.43542179784</v>
      </c>
      <c r="H25" s="16">
        <v>84647.161774486172</v>
      </c>
      <c r="I25" s="16">
        <v>82983.966031054966</v>
      </c>
      <c r="J25" s="16">
        <v>83680.380203879628</v>
      </c>
      <c r="K25" s="16">
        <v>80256</v>
      </c>
      <c r="L25" s="16">
        <v>66741.626397649248</v>
      </c>
      <c r="M25" s="16">
        <v>59383.061791780681</v>
      </c>
      <c r="N25" s="16">
        <v>63742.254452442758</v>
      </c>
      <c r="O25" s="16">
        <f t="shared" ref="O25:T25" si="7">O24+O16</f>
        <v>65557.970895673992</v>
      </c>
      <c r="P25" s="16">
        <f t="shared" si="7"/>
        <v>63046.671332891347</v>
      </c>
      <c r="Q25" s="16">
        <f t="shared" si="7"/>
        <v>61926.797804581351</v>
      </c>
      <c r="R25" s="16">
        <f t="shared" si="7"/>
        <v>64652.74232820663</v>
      </c>
      <c r="S25" s="16">
        <f t="shared" si="7"/>
        <v>60023.068493565363</v>
      </c>
      <c r="T25" s="16">
        <f t="shared" si="7"/>
        <v>58297.19623077118</v>
      </c>
      <c r="U25" s="16">
        <f>U24+U16</f>
        <v>55821.505412710176</v>
      </c>
      <c r="V25" s="16">
        <f>V24+V16</f>
        <v>42887.782563897141</v>
      </c>
      <c r="W25" s="16">
        <f>W24+W16</f>
        <v>39817.525688338646</v>
      </c>
      <c r="X25" s="16">
        <f>X24+X16</f>
        <v>35923.663562963287</v>
      </c>
      <c r="Y25" s="16">
        <f>Y24+Y16</f>
        <v>31465.999260341519</v>
      </c>
      <c r="AA25" s="16">
        <v>90975.894561041845</v>
      </c>
      <c r="AB25" s="16">
        <v>83680.380203879628</v>
      </c>
      <c r="AC25" s="16">
        <v>63742.254452442758</v>
      </c>
      <c r="AD25" s="16">
        <f>AD24+AD16</f>
        <v>64652.74232820663</v>
      </c>
      <c r="AE25" s="16">
        <f>AE24+AE16</f>
        <v>42887.782563897141</v>
      </c>
      <c r="AH25" s="70"/>
      <c r="AI25" s="70"/>
      <c r="AJ25" s="70"/>
      <c r="AK25" s="70"/>
      <c r="AL25" s="70"/>
      <c r="AM25" s="70"/>
      <c r="AN25" s="70"/>
      <c r="AO25" s="70"/>
    </row>
    <row r="26" spans="2:41">
      <c r="B26" s="4"/>
      <c r="C26" s="14"/>
      <c r="D26" s="14"/>
      <c r="E26" s="14"/>
      <c r="F26" s="14"/>
      <c r="G26" s="14"/>
      <c r="H26" s="14"/>
      <c r="I26" s="14"/>
      <c r="J26" s="14"/>
      <c r="K26" s="14"/>
      <c r="L26" s="14"/>
      <c r="M26" s="14"/>
      <c r="N26" s="14"/>
      <c r="O26" s="14"/>
      <c r="P26" s="14"/>
      <c r="Q26" s="14"/>
      <c r="R26" s="14"/>
      <c r="S26" s="14"/>
      <c r="T26" s="14"/>
      <c r="U26" s="14"/>
      <c r="V26" s="14"/>
      <c r="W26" s="14"/>
      <c r="X26" s="14"/>
      <c r="Y26" s="14"/>
      <c r="AA26" s="14"/>
      <c r="AB26" s="14"/>
      <c r="AC26" s="14"/>
      <c r="AD26" s="14"/>
      <c r="AE26" s="14"/>
    </row>
    <row r="27" spans="2:41">
      <c r="B27" s="6" t="s">
        <v>73</v>
      </c>
      <c r="C27" s="17"/>
      <c r="D27" s="17"/>
      <c r="E27" s="17"/>
      <c r="F27" s="17"/>
      <c r="G27" s="17"/>
      <c r="H27" s="17"/>
      <c r="I27" s="17"/>
      <c r="J27" s="17"/>
      <c r="K27" s="17"/>
      <c r="L27" s="17"/>
      <c r="M27" s="17"/>
      <c r="N27" s="17"/>
      <c r="O27" s="17"/>
      <c r="P27" s="17"/>
      <c r="Q27" s="17"/>
      <c r="R27" s="17"/>
      <c r="S27" s="17"/>
      <c r="T27" s="17"/>
      <c r="U27" s="17"/>
      <c r="V27" s="17"/>
      <c r="W27" s="17"/>
      <c r="X27" s="17"/>
      <c r="Y27" s="17"/>
      <c r="AA27" s="17"/>
      <c r="AB27" s="17"/>
      <c r="AC27" s="17"/>
      <c r="AD27" s="17"/>
      <c r="AE27" s="17"/>
    </row>
    <row r="28" spans="2:41">
      <c r="B28" s="8" t="s">
        <v>74</v>
      </c>
      <c r="C28" s="14"/>
      <c r="D28" s="14"/>
      <c r="E28" s="14"/>
      <c r="F28" s="14"/>
      <c r="G28" s="14"/>
      <c r="H28" s="14"/>
      <c r="I28" s="14"/>
      <c r="J28" s="14"/>
      <c r="K28" s="14"/>
      <c r="L28" s="14"/>
      <c r="M28" s="14"/>
      <c r="N28" s="14"/>
      <c r="O28" s="14"/>
      <c r="P28" s="14"/>
      <c r="Q28" s="14"/>
      <c r="R28" s="14"/>
      <c r="S28" s="14"/>
      <c r="T28" s="14"/>
      <c r="U28" s="14"/>
      <c r="V28" s="14"/>
      <c r="W28" s="14"/>
      <c r="X28" s="14"/>
      <c r="Y28" s="14"/>
      <c r="AA28" s="14"/>
      <c r="AB28" s="14"/>
      <c r="AC28" s="14"/>
      <c r="AD28" s="14"/>
      <c r="AE28" s="14"/>
    </row>
    <row r="29" spans="2:41">
      <c r="B29" s="18" t="s">
        <v>75</v>
      </c>
      <c r="C29" s="10">
        <v>54.042541667856504</v>
      </c>
      <c r="D29" s="11">
        <v>63.973915809781822</v>
      </c>
      <c r="E29" s="11">
        <v>69.958655894699078</v>
      </c>
      <c r="F29" s="11">
        <v>188</v>
      </c>
      <c r="G29" s="11">
        <v>189</v>
      </c>
      <c r="H29" s="11">
        <v>189</v>
      </c>
      <c r="I29" s="11">
        <v>189.19022378446158</v>
      </c>
      <c r="J29" s="11">
        <v>190</v>
      </c>
      <c r="K29" s="11">
        <v>190.14671485891819</v>
      </c>
      <c r="L29" s="11">
        <v>190.66230355709263</v>
      </c>
      <c r="M29" s="11">
        <v>190.8190273237332</v>
      </c>
      <c r="N29" s="11">
        <v>191.76512150975734</v>
      </c>
      <c r="O29" s="11">
        <v>214.92155055745201</v>
      </c>
      <c r="P29" s="11">
        <v>214.92155055745201</v>
      </c>
      <c r="Q29" s="11">
        <v>214.92155055745201</v>
      </c>
      <c r="R29" s="11">
        <v>215.21593696873293</v>
      </c>
      <c r="S29" s="11">
        <v>215.19022378446158</v>
      </c>
      <c r="T29" s="11">
        <v>215.19022378446158</v>
      </c>
      <c r="U29" s="11">
        <v>215.19022378446158</v>
      </c>
      <c r="V29" s="11">
        <v>215.19022378446158</v>
      </c>
      <c r="W29" s="11">
        <v>216.56172039881812</v>
      </c>
      <c r="X29" s="11">
        <v>216.56172039881812</v>
      </c>
      <c r="Y29" s="11">
        <v>216.56172039881812</v>
      </c>
      <c r="Z29" s="11"/>
      <c r="AA29" s="11">
        <v>188</v>
      </c>
      <c r="AB29" s="11">
        <v>190</v>
      </c>
      <c r="AC29" s="11">
        <v>191.76512150975734</v>
      </c>
      <c r="AD29" s="11">
        <v>215.21593696873293</v>
      </c>
      <c r="AE29" s="11">
        <v>215.19022378446158</v>
      </c>
    </row>
    <row r="30" spans="2:41">
      <c r="B30" s="18" t="s">
        <v>76</v>
      </c>
      <c r="C30" s="10">
        <v>8725.5613571680151</v>
      </c>
      <c r="D30" s="11">
        <v>15558.544829957104</v>
      </c>
      <c r="E30" s="11">
        <v>22314.229327947349</v>
      </c>
      <c r="F30" s="11">
        <v>78472</v>
      </c>
      <c r="G30" s="11">
        <v>78532</v>
      </c>
      <c r="H30" s="11">
        <v>78549</v>
      </c>
      <c r="I30" s="11">
        <v>78581.33363423316</v>
      </c>
      <c r="J30" s="11">
        <v>78669</v>
      </c>
      <c r="K30" s="11">
        <v>78784</v>
      </c>
      <c r="L30" s="11">
        <v>78838.0214207237</v>
      </c>
      <c r="M30" s="11">
        <v>78856.458404631296</v>
      </c>
      <c r="N30" s="11">
        <v>78978.920836070261</v>
      </c>
      <c r="O30" s="11">
        <v>86362.013384408303</v>
      </c>
      <c r="P30" s="11">
        <v>86362.013384408303</v>
      </c>
      <c r="Q30" s="11">
        <v>86362.013384408303</v>
      </c>
      <c r="R30" s="11">
        <v>86383.239845141856</v>
      </c>
      <c r="S30" s="11">
        <v>86383</v>
      </c>
      <c r="T30" s="11">
        <v>86383</v>
      </c>
      <c r="U30" s="11">
        <v>86383</v>
      </c>
      <c r="V30" s="11">
        <v>86383</v>
      </c>
      <c r="W30" s="11">
        <v>86458.432313789614</v>
      </c>
      <c r="X30" s="11">
        <v>86458.432313789614</v>
      </c>
      <c r="Y30" s="11">
        <v>86458.432313789614</v>
      </c>
      <c r="Z30" s="11"/>
      <c r="AA30" s="11">
        <v>78472</v>
      </c>
      <c r="AB30" s="11">
        <v>78669</v>
      </c>
      <c r="AC30" s="11">
        <v>78978.920836070261</v>
      </c>
      <c r="AD30" s="11">
        <v>86383.239845141856</v>
      </c>
      <c r="AE30" s="11">
        <v>86383</v>
      </c>
    </row>
    <row r="31" spans="2:41">
      <c r="B31" s="18" t="s">
        <v>77</v>
      </c>
      <c r="C31" s="10">
        <v>-0.1612457998991024</v>
      </c>
      <c r="D31" s="11">
        <v>-0.17383987028713338</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11">
        <v>0</v>
      </c>
      <c r="Z31" s="11"/>
      <c r="AA31" s="11">
        <v>0</v>
      </c>
      <c r="AB31" s="11">
        <v>0</v>
      </c>
      <c r="AC31" s="11">
        <v>0</v>
      </c>
      <c r="AD31" s="11">
        <v>0</v>
      </c>
      <c r="AE31" s="11">
        <v>0</v>
      </c>
    </row>
    <row r="32" spans="2:41">
      <c r="B32" s="18" t="s">
        <v>78</v>
      </c>
      <c r="C32" s="10">
        <v>626.32195094091787</v>
      </c>
      <c r="D32" s="11">
        <v>793.0591240276666</v>
      </c>
      <c r="E32" s="11">
        <v>946.08758727614054</v>
      </c>
      <c r="F32" s="11">
        <v>1096</v>
      </c>
      <c r="G32" s="11">
        <v>1235</v>
      </c>
      <c r="H32" s="11">
        <v>1375</v>
      </c>
      <c r="I32" s="11">
        <v>1552.9197125573819</v>
      </c>
      <c r="J32" s="11">
        <v>1704</v>
      </c>
      <c r="K32" s="11">
        <v>1813.590967339996</v>
      </c>
      <c r="L32" s="11">
        <v>1921.7092366418728</v>
      </c>
      <c r="M32" s="11">
        <v>2001.8956137841062</v>
      </c>
      <c r="N32" s="11">
        <v>2067.5887625047053</v>
      </c>
      <c r="O32" s="11">
        <v>2200.3236822332824</v>
      </c>
      <c r="P32" s="11">
        <v>2281.3261127686769</v>
      </c>
      <c r="Q32" s="11">
        <v>2309.6204914733703</v>
      </c>
      <c r="R32" s="11">
        <v>2359.1756058635674</v>
      </c>
      <c r="S32" s="11">
        <v>2375.107975325293</v>
      </c>
      <c r="T32" s="11">
        <v>2441.6985658486233</v>
      </c>
      <c r="U32" s="11">
        <v>2500.3609517521736</v>
      </c>
      <c r="V32" s="11">
        <v>2532.4015103576198</v>
      </c>
      <c r="W32" s="11">
        <v>2594.1864526188147</v>
      </c>
      <c r="X32" s="11">
        <v>2579.7058268593587</v>
      </c>
      <c r="Y32" s="11">
        <v>2599.8168588401259</v>
      </c>
      <c r="Z32" s="11"/>
      <c r="AA32" s="11">
        <v>1096</v>
      </c>
      <c r="AB32" s="11">
        <v>1704</v>
      </c>
      <c r="AC32" s="11">
        <v>2067.5887625047053</v>
      </c>
      <c r="AD32" s="11">
        <v>2359.1756058635674</v>
      </c>
      <c r="AE32" s="11">
        <v>2532.4015103576198</v>
      </c>
    </row>
    <row r="33" spans="2:41">
      <c r="B33" s="9" t="s">
        <v>79</v>
      </c>
      <c r="C33" s="10">
        <v>-587.06960446971777</v>
      </c>
      <c r="D33" s="11">
        <v>-1960.9246997999485</v>
      </c>
      <c r="E33" s="11">
        <v>-3122.2039047628059</v>
      </c>
      <c r="F33" s="11">
        <v>-3108</v>
      </c>
      <c r="G33" s="11">
        <v>-6363</v>
      </c>
      <c r="H33" s="11">
        <v>-8727</v>
      </c>
      <c r="I33" s="11">
        <v>-11039.66627679619</v>
      </c>
      <c r="J33" s="11">
        <v>-12721</v>
      </c>
      <c r="K33" s="11">
        <v>-15323</v>
      </c>
      <c r="L33" s="11">
        <v>-27600.350900183461</v>
      </c>
      <c r="M33" s="11">
        <v>-32070.580798508439</v>
      </c>
      <c r="N33" s="11">
        <v>-30310.735419875207</v>
      </c>
      <c r="O33" s="11">
        <v>-35887.690217157193</v>
      </c>
      <c r="P33" s="11">
        <v>-39532.129605273687</v>
      </c>
      <c r="Q33" s="11">
        <v>-39283.876725120121</v>
      </c>
      <c r="R33" s="11">
        <v>-38693.941721278738</v>
      </c>
      <c r="S33" s="11">
        <v>-42409.07707942299</v>
      </c>
      <c r="T33" s="11">
        <v>-43795.041346681319</v>
      </c>
      <c r="U33" s="11">
        <v>-44973.36778663459</v>
      </c>
      <c r="V33" s="11">
        <v>-60687.224311682279</v>
      </c>
      <c r="W33" s="11">
        <v>-62084.078114696807</v>
      </c>
      <c r="X33" s="11">
        <v>-67695.805194725341</v>
      </c>
      <c r="Y33" s="11">
        <v>-71480.524012597583</v>
      </c>
      <c r="Z33" s="11"/>
      <c r="AA33" s="11">
        <v>-3108</v>
      </c>
      <c r="AB33" s="11">
        <v>-12721</v>
      </c>
      <c r="AC33" s="11">
        <v>-30310.735419875207</v>
      </c>
      <c r="AD33" s="11">
        <v>-38693.941721278738</v>
      </c>
      <c r="AE33" s="11">
        <v>-60687.224311682279</v>
      </c>
    </row>
    <row r="34" spans="2:41">
      <c r="B34" s="12" t="s">
        <v>80</v>
      </c>
      <c r="C34" s="13">
        <v>8818.6949995071718</v>
      </c>
      <c r="D34" s="13">
        <v>14454.479330124317</v>
      </c>
      <c r="E34" s="13">
        <v>20208.071666355379</v>
      </c>
      <c r="F34" s="13">
        <v>76648.432476890826</v>
      </c>
      <c r="G34" s="13">
        <v>73593.342210747214</v>
      </c>
      <c r="H34" s="13">
        <v>71385.304357471585</v>
      </c>
      <c r="I34" s="13">
        <v>69283.77729377881</v>
      </c>
      <c r="J34" s="13">
        <v>67842.176940896898</v>
      </c>
      <c r="K34" s="13">
        <v>65465</v>
      </c>
      <c r="L34" s="13">
        <v>53350.042060739215</v>
      </c>
      <c r="M34" s="13">
        <v>48978.592247230685</v>
      </c>
      <c r="N34" s="13">
        <v>50927.539300209515</v>
      </c>
      <c r="O34" s="13">
        <f t="shared" ref="O34:T34" si="8">SUM(O29:O33)</f>
        <v>52889.568400041848</v>
      </c>
      <c r="P34" s="13">
        <f t="shared" si="8"/>
        <v>49326.131442460741</v>
      </c>
      <c r="Q34" s="13">
        <f t="shared" si="8"/>
        <v>49602.678701319004</v>
      </c>
      <c r="R34" s="13">
        <f t="shared" si="8"/>
        <v>50263.689666695413</v>
      </c>
      <c r="S34" s="13">
        <f t="shared" si="8"/>
        <v>46564.221119686772</v>
      </c>
      <c r="T34" s="13">
        <f t="shared" si="8"/>
        <v>45244.847442951766</v>
      </c>
      <c r="U34" s="13">
        <f t="shared" ref="U34:V34" si="9">SUM(U29:U33)</f>
        <v>44125.183388902042</v>
      </c>
      <c r="V34" s="13">
        <f t="shared" si="9"/>
        <v>28443.367422459807</v>
      </c>
      <c r="W34" s="13">
        <f t="shared" ref="W34:X34" si="10">SUM(W29:W33)</f>
        <v>27185.102372110443</v>
      </c>
      <c r="X34" s="13">
        <f t="shared" si="10"/>
        <v>21558.894666322449</v>
      </c>
      <c r="Y34" s="13">
        <f>SUM(Y29:Y33)</f>
        <v>17794.286880430984</v>
      </c>
      <c r="AA34" s="13">
        <v>76648.432476890826</v>
      </c>
      <c r="AB34" s="13">
        <v>67842.176940896898</v>
      </c>
      <c r="AC34" s="13">
        <v>50927.539300209515</v>
      </c>
      <c r="AD34" s="13">
        <f>SUM(AD29:AD33)</f>
        <v>50263.689666695413</v>
      </c>
      <c r="AE34" s="13">
        <f t="shared" ref="AE34" si="11">SUM(AE29:AE33)</f>
        <v>28443.367422459807</v>
      </c>
      <c r="AF34" s="83"/>
      <c r="AG34" s="83"/>
      <c r="AH34" s="71"/>
      <c r="AI34" s="71"/>
      <c r="AJ34" s="71"/>
      <c r="AK34" s="71"/>
      <c r="AL34" s="71"/>
      <c r="AM34" s="71"/>
      <c r="AN34" s="71"/>
      <c r="AO34" s="71"/>
    </row>
    <row r="35" spans="2:41">
      <c r="B35" s="4"/>
      <c r="C35" s="14"/>
      <c r="D35" s="14"/>
      <c r="E35" s="14"/>
      <c r="F35" s="14"/>
      <c r="G35" s="14"/>
      <c r="H35" s="14"/>
      <c r="I35" s="14"/>
      <c r="J35" s="14"/>
      <c r="K35" s="14"/>
      <c r="L35" s="14"/>
      <c r="M35" s="14"/>
      <c r="N35" s="14"/>
      <c r="O35" s="14"/>
      <c r="P35" s="14"/>
      <c r="Q35" s="14"/>
      <c r="R35" s="14"/>
      <c r="S35" s="14"/>
      <c r="T35" s="14"/>
      <c r="U35" s="14"/>
      <c r="V35" s="14"/>
      <c r="W35" s="14"/>
      <c r="X35" s="14"/>
      <c r="Y35" s="14"/>
      <c r="AA35" s="14"/>
      <c r="AB35" s="14"/>
      <c r="AC35" s="14"/>
      <c r="AD35" s="14"/>
      <c r="AE35" s="14"/>
    </row>
    <row r="36" spans="2:41">
      <c r="B36" s="8" t="s">
        <v>81</v>
      </c>
      <c r="C36" s="14"/>
      <c r="D36" s="14"/>
      <c r="E36" s="14"/>
      <c r="F36" s="14"/>
      <c r="G36" s="14"/>
      <c r="H36" s="14"/>
      <c r="I36" s="14"/>
      <c r="J36" s="14"/>
      <c r="K36" s="14"/>
      <c r="L36" s="14"/>
      <c r="M36" s="14"/>
      <c r="N36" s="14"/>
      <c r="O36" s="14"/>
      <c r="P36" s="14"/>
      <c r="Q36" s="14"/>
      <c r="R36" s="14"/>
      <c r="S36" s="14"/>
      <c r="T36" s="14"/>
      <c r="U36" s="14"/>
      <c r="V36" s="14"/>
      <c r="W36" s="14"/>
      <c r="X36" s="14"/>
      <c r="Y36" s="14"/>
      <c r="AA36" s="14"/>
      <c r="AB36" s="14"/>
      <c r="AC36" s="14"/>
      <c r="AD36" s="14"/>
      <c r="AE36" s="14"/>
    </row>
    <row r="37" spans="2:41">
      <c r="B37" s="9" t="s">
        <v>82</v>
      </c>
      <c r="C37" s="10">
        <v>1177.6998200976614</v>
      </c>
      <c r="D37" s="11">
        <v>1269.68382488763</v>
      </c>
      <c r="E37" s="11">
        <v>1304.929757208851</v>
      </c>
      <c r="F37" s="11">
        <v>0</v>
      </c>
      <c r="G37" s="11">
        <v>0</v>
      </c>
      <c r="H37" s="11">
        <v>0</v>
      </c>
      <c r="I37" s="11">
        <v>0</v>
      </c>
      <c r="J37" s="11">
        <v>0</v>
      </c>
      <c r="K37" s="11">
        <v>0</v>
      </c>
      <c r="L37" s="11">
        <v>0</v>
      </c>
      <c r="M37" s="11">
        <v>0</v>
      </c>
      <c r="N37" s="11">
        <v>0</v>
      </c>
      <c r="O37" s="11"/>
      <c r="P37" s="11">
        <v>1299.7623291740938</v>
      </c>
      <c r="Q37" s="11">
        <v>1317.9571663920922</v>
      </c>
      <c r="R37" s="11">
        <v>1376.2730525736306</v>
      </c>
      <c r="S37" s="11">
        <v>1296.1642795641185</v>
      </c>
      <c r="T37" s="11">
        <v>1315.0479053165507</v>
      </c>
      <c r="U37" s="11">
        <v>1332.3435923789946</v>
      </c>
      <c r="V37" s="11">
        <v>1171.4552468863951</v>
      </c>
      <c r="W37" s="11">
        <v>1260.3170692416304</v>
      </c>
      <c r="X37" s="11">
        <v>1247.808906978817</v>
      </c>
      <c r="Y37" s="11">
        <v>1401.7241206684223</v>
      </c>
      <c r="Z37" s="11"/>
      <c r="AA37" s="11">
        <v>0</v>
      </c>
      <c r="AB37" s="11">
        <v>0</v>
      </c>
      <c r="AC37" s="11">
        <v>0</v>
      </c>
      <c r="AD37" s="11">
        <v>1376.2730525736306</v>
      </c>
      <c r="AE37" s="11">
        <v>1171.4552468863951</v>
      </c>
    </row>
    <row r="38" spans="2:41">
      <c r="B38" s="9" t="s">
        <v>83</v>
      </c>
      <c r="C38" s="10">
        <v>1921.6557564464638</v>
      </c>
      <c r="D38" s="11">
        <v>2031.4294819282559</v>
      </c>
      <c r="E38" s="11">
        <v>3038.7408765832479</v>
      </c>
      <c r="F38" s="11">
        <v>3243.2287360692567</v>
      </c>
      <c r="G38" s="11">
        <v>3175.5137464252957</v>
      </c>
      <c r="H38" s="11">
        <v>4067.476151805176</v>
      </c>
      <c r="I38" s="11">
        <v>3785.8568599691398</v>
      </c>
      <c r="J38" s="11">
        <v>3802.9110068962041</v>
      </c>
      <c r="K38" s="11">
        <v>3635.6354449812798</v>
      </c>
      <c r="L38" s="11">
        <v>2874.3635303051251</v>
      </c>
      <c r="M38" s="11">
        <v>2489.429515284723</v>
      </c>
      <c r="N38" s="11">
        <v>2554.0887481438613</v>
      </c>
      <c r="O38" s="11">
        <v>2396.266377695762</v>
      </c>
      <c r="P38" s="11">
        <v>2156.3948935253056</v>
      </c>
      <c r="Q38" s="11">
        <v>2009.3109657555192</v>
      </c>
      <c r="R38" s="11">
        <v>1903.3816524717918</v>
      </c>
      <c r="S38" s="11">
        <v>1585.2743748321932</v>
      </c>
      <c r="T38" s="11">
        <v>1436.6099652270334</v>
      </c>
      <c r="U38" s="11">
        <v>1270.957120428063</v>
      </c>
      <c r="V38" s="11">
        <v>1003.2329708700477</v>
      </c>
      <c r="W38" s="11">
        <v>934.12456522318985</v>
      </c>
      <c r="X38" s="11">
        <v>561.0660774554899</v>
      </c>
      <c r="Y38" s="11">
        <v>413.52198303913809</v>
      </c>
      <c r="Z38" s="11"/>
      <c r="AA38" s="11">
        <v>3243.2287360692567</v>
      </c>
      <c r="AB38" s="11">
        <v>3802.9110068962041</v>
      </c>
      <c r="AC38" s="11">
        <v>2554.0887481438613</v>
      </c>
      <c r="AD38" s="11">
        <v>1903.3816524717918</v>
      </c>
      <c r="AE38" s="11">
        <v>1003.2329708700477</v>
      </c>
    </row>
    <row r="39" spans="2:41">
      <c r="B39" s="9" t="s">
        <v>84</v>
      </c>
      <c r="C39" s="10">
        <v>0</v>
      </c>
      <c r="D39" s="11">
        <v>0</v>
      </c>
      <c r="E39" s="11">
        <v>316.31574029151813</v>
      </c>
      <c r="F39" s="11">
        <v>342.62804772285114</v>
      </c>
      <c r="G39" s="11">
        <v>334.08148248073292</v>
      </c>
      <c r="H39" s="11">
        <v>323.89617370782315</v>
      </c>
      <c r="I39" s="11">
        <v>307.1814086207682</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c r="AA39" s="11">
        <v>342.62804772285114</v>
      </c>
      <c r="AB39" s="11">
        <v>0</v>
      </c>
      <c r="AC39" s="11">
        <v>0</v>
      </c>
      <c r="AD39" s="11">
        <v>0</v>
      </c>
      <c r="AE39" s="11">
        <v>0</v>
      </c>
    </row>
    <row r="40" spans="2:41">
      <c r="B40" s="9" t="s">
        <v>85</v>
      </c>
      <c r="C40" s="10">
        <v>0</v>
      </c>
      <c r="D40" s="11">
        <v>0</v>
      </c>
      <c r="E40" s="11">
        <v>0</v>
      </c>
      <c r="F40" s="11">
        <v>1441.9989217823406</v>
      </c>
      <c r="G40" s="11">
        <v>1153.2100083285434</v>
      </c>
      <c r="H40" s="11">
        <v>822.17435157491343</v>
      </c>
      <c r="I40" s="11">
        <v>1029.8625666378091</v>
      </c>
      <c r="J40" s="11">
        <v>1089.5256706805451</v>
      </c>
      <c r="K40" s="11">
        <v>681.81668400416095</v>
      </c>
      <c r="L40" s="11">
        <v>183.39980427385603</v>
      </c>
      <c r="M40" s="11">
        <v>218.06832114502552</v>
      </c>
      <c r="N40" s="11">
        <v>124.95581142909316</v>
      </c>
      <c r="O40" s="11">
        <v>118.87636105066238</v>
      </c>
      <c r="P40" s="11">
        <v>72.366608177361854</v>
      </c>
      <c r="Q40" s="11">
        <v>108.44723276064956</v>
      </c>
      <c r="R40" s="11">
        <v>107.95340824190947</v>
      </c>
      <c r="S40" s="11">
        <v>100.99078982696207</v>
      </c>
      <c r="T40" s="11">
        <v>99.272215855720432</v>
      </c>
      <c r="U40" s="11">
        <v>77.251700641428286</v>
      </c>
      <c r="V40" s="11">
        <v>48.302301513203084</v>
      </c>
      <c r="W40" s="11">
        <v>8.2452065309061968</v>
      </c>
      <c r="X40" s="11">
        <v>7.9464214623132001</v>
      </c>
      <c r="Y40" s="11"/>
      <c r="Z40" s="11"/>
      <c r="AA40" s="11">
        <v>1441.9989217823406</v>
      </c>
      <c r="AB40" s="11">
        <v>1089.5256706805451</v>
      </c>
      <c r="AC40" s="11">
        <v>124.95581142909316</v>
      </c>
      <c r="AD40" s="11">
        <v>107.95340824190947</v>
      </c>
      <c r="AE40" s="11">
        <v>48.302301513203084</v>
      </c>
    </row>
    <row r="41" spans="2:41">
      <c r="B41" s="12" t="s">
        <v>86</v>
      </c>
      <c r="C41" s="13">
        <v>3099.3555765441251</v>
      </c>
      <c r="D41" s="13">
        <v>3301.1133068158861</v>
      </c>
      <c r="E41" s="13">
        <v>4659.9863740836172</v>
      </c>
      <c r="F41" s="13">
        <v>5027.8557055744486</v>
      </c>
      <c r="G41" s="13">
        <v>4662.8052372345719</v>
      </c>
      <c r="H41" s="13">
        <v>5213.546677087912</v>
      </c>
      <c r="I41" s="13">
        <v>5122.9008352277169</v>
      </c>
      <c r="J41" s="13">
        <v>4892.4366775767494</v>
      </c>
      <c r="K41" s="13">
        <v>4317</v>
      </c>
      <c r="L41" s="13">
        <v>3057.7633345789809</v>
      </c>
      <c r="M41" s="13">
        <v>2707.4978364297485</v>
      </c>
      <c r="N41" s="13">
        <v>2679.0445595729543</v>
      </c>
      <c r="O41" s="13">
        <f>SUM(O38:O40)</f>
        <v>2515.1427387464246</v>
      </c>
      <c r="P41" s="13">
        <f t="shared" ref="P41:U41" si="12">SUM(P37:P40)</f>
        <v>3528.5238308767612</v>
      </c>
      <c r="Q41" s="13">
        <f t="shared" si="12"/>
        <v>3435.7153649082607</v>
      </c>
      <c r="R41" s="13">
        <f t="shared" si="12"/>
        <v>3387.6081132873319</v>
      </c>
      <c r="S41" s="13">
        <f t="shared" si="12"/>
        <v>2982.429444223274</v>
      </c>
      <c r="T41" s="13">
        <f t="shared" si="12"/>
        <v>2850.9300863993044</v>
      </c>
      <c r="U41" s="13">
        <f t="shared" si="12"/>
        <v>2680.5524134484858</v>
      </c>
      <c r="V41" s="13">
        <f t="shared" ref="V41:W41" si="13">SUM(V37:V40)</f>
        <v>2222.990519269646</v>
      </c>
      <c r="W41" s="13">
        <f t="shared" si="13"/>
        <v>2202.6868409957265</v>
      </c>
      <c r="X41" s="13">
        <f t="shared" ref="X41:Y41" si="14">SUM(X37:X40)</f>
        <v>1816.8214058966203</v>
      </c>
      <c r="Y41" s="13">
        <f t="shared" si="14"/>
        <v>1815.2461037075605</v>
      </c>
      <c r="AA41" s="13">
        <v>5027.8557055744486</v>
      </c>
      <c r="AB41" s="13">
        <v>4892.4366775767494</v>
      </c>
      <c r="AC41" s="13">
        <v>2679.0445595729543</v>
      </c>
      <c r="AD41" s="13">
        <f>SUM(AD37:AD40)</f>
        <v>3387.6081132873319</v>
      </c>
      <c r="AE41" s="13">
        <f t="shared" ref="AE41" si="15">SUM(AE37:AE40)</f>
        <v>2222.990519269646</v>
      </c>
      <c r="AH41" s="71"/>
      <c r="AI41" s="71"/>
      <c r="AJ41" s="71"/>
      <c r="AK41" s="71"/>
      <c r="AL41" s="71"/>
      <c r="AM41" s="71"/>
      <c r="AN41" s="71"/>
      <c r="AO41" s="71"/>
    </row>
    <row r="42" spans="2:41">
      <c r="B42" s="4"/>
      <c r="C42" s="14"/>
      <c r="D42" s="14"/>
      <c r="E42" s="14"/>
      <c r="F42" s="14"/>
      <c r="G42" s="14"/>
      <c r="H42" s="14"/>
      <c r="I42" s="14"/>
      <c r="J42" s="14"/>
      <c r="K42" s="14"/>
      <c r="L42" s="14"/>
      <c r="M42" s="14"/>
      <c r="N42" s="14"/>
      <c r="O42" s="14"/>
      <c r="P42" s="14"/>
      <c r="Q42" s="14"/>
      <c r="R42" s="14"/>
      <c r="S42" s="14"/>
      <c r="T42" s="14"/>
      <c r="U42" s="14"/>
      <c r="V42" s="14"/>
      <c r="W42" s="14"/>
      <c r="X42" s="14"/>
      <c r="Y42" s="14"/>
      <c r="AA42" s="14"/>
      <c r="AB42" s="14"/>
      <c r="AC42" s="14"/>
      <c r="AD42" s="14"/>
      <c r="AE42" s="14"/>
    </row>
    <row r="43" spans="2:41">
      <c r="B43" s="8" t="s">
        <v>87</v>
      </c>
      <c r="C43" s="14"/>
      <c r="D43" s="14"/>
      <c r="E43" s="14"/>
      <c r="F43" s="14"/>
      <c r="G43" s="14"/>
      <c r="H43" s="14"/>
      <c r="I43" s="14"/>
      <c r="J43" s="14"/>
      <c r="K43" s="14"/>
      <c r="L43" s="14"/>
      <c r="M43" s="14"/>
      <c r="N43" s="14"/>
      <c r="O43" s="14"/>
      <c r="P43" s="14"/>
      <c r="Q43" s="14"/>
      <c r="R43" s="14"/>
      <c r="S43" s="14"/>
      <c r="T43" s="14"/>
      <c r="U43" s="14"/>
      <c r="V43" s="14"/>
      <c r="W43" s="14"/>
      <c r="X43" s="14"/>
      <c r="Y43" s="14"/>
      <c r="AA43" s="14"/>
      <c r="AB43" s="14"/>
      <c r="AC43" s="14"/>
      <c r="AD43" s="14"/>
      <c r="AE43" s="14"/>
    </row>
    <row r="44" spans="2:41">
      <c r="B44" s="9" t="s">
        <v>88</v>
      </c>
      <c r="C44" s="10">
        <v>445.75804753609947</v>
      </c>
      <c r="D44" s="11">
        <v>480.57385628963732</v>
      </c>
      <c r="E44" s="11">
        <v>493.91440082688206</v>
      </c>
      <c r="F44" s="11">
        <v>1901.2059630124461</v>
      </c>
      <c r="G44" s="11">
        <v>0</v>
      </c>
      <c r="H44" s="11">
        <v>0</v>
      </c>
      <c r="I44" s="11">
        <v>0</v>
      </c>
      <c r="J44" s="11">
        <v>0</v>
      </c>
      <c r="K44" s="11">
        <v>0</v>
      </c>
      <c r="L44" s="11">
        <v>0</v>
      </c>
      <c r="M44" s="11">
        <v>0</v>
      </c>
      <c r="N44" s="11">
        <v>0</v>
      </c>
      <c r="O44" s="11">
        <v>0</v>
      </c>
      <c r="P44" s="11">
        <v>0</v>
      </c>
      <c r="Q44" s="11">
        <v>0</v>
      </c>
      <c r="R44" s="11">
        <v>0</v>
      </c>
      <c r="S44" s="11">
        <v>0</v>
      </c>
      <c r="T44" s="11">
        <v>0</v>
      </c>
      <c r="U44" s="11">
        <v>0</v>
      </c>
      <c r="V44" s="11">
        <v>61.655539309810273</v>
      </c>
      <c r="W44" s="11">
        <v>66.332477328506869</v>
      </c>
      <c r="X44" s="11">
        <v>138.64543410875746</v>
      </c>
      <c r="Y44" s="11">
        <v>2140</v>
      </c>
      <c r="Z44" s="11"/>
      <c r="AA44" s="11">
        <v>1901.2059630124461</v>
      </c>
      <c r="AB44" s="11">
        <v>0</v>
      </c>
      <c r="AC44" s="11">
        <v>0</v>
      </c>
      <c r="AD44" s="11">
        <v>0</v>
      </c>
      <c r="AE44" s="11">
        <v>61.655539309810273</v>
      </c>
    </row>
    <row r="45" spans="2:41">
      <c r="B45" s="9" t="s">
        <v>89</v>
      </c>
      <c r="C45" s="10">
        <v>171.03611042588801</v>
      </c>
      <c r="D45" s="11">
        <v>249.72392416909423</v>
      </c>
      <c r="E45" s="11">
        <v>388.67636559986755</v>
      </c>
      <c r="F45" s="11">
        <v>472.56620113722062</v>
      </c>
      <c r="G45" s="11">
        <v>474.89218715767606</v>
      </c>
      <c r="H45" s="11">
        <v>617.81774799986317</v>
      </c>
      <c r="I45" s="11">
        <v>608.76091936418845</v>
      </c>
      <c r="J45" s="11">
        <v>669.85892127918191</v>
      </c>
      <c r="K45" s="11">
        <v>778.76987853770413</v>
      </c>
      <c r="L45" s="11">
        <v>852.88655452971307</v>
      </c>
      <c r="M45" s="11">
        <v>782.28090645501754</v>
      </c>
      <c r="N45" s="11">
        <v>850.25756664701589</v>
      </c>
      <c r="O45" s="11">
        <v>864.11176996829363</v>
      </c>
      <c r="P45" s="11">
        <v>836.54621311147196</v>
      </c>
      <c r="Q45" s="11">
        <v>848.25667881066477</v>
      </c>
      <c r="R45" s="11">
        <v>884.94194903392133</v>
      </c>
      <c r="S45" s="11">
        <v>805.04756274823865</v>
      </c>
      <c r="T45" s="11">
        <v>820.66905836170383</v>
      </c>
      <c r="U45" s="11">
        <v>831.46260828324671</v>
      </c>
      <c r="V45" s="11">
        <v>769.53536344343536</v>
      </c>
      <c r="W45" s="11">
        <v>868.10534824367721</v>
      </c>
      <c r="X45" s="11">
        <v>671.10734199747469</v>
      </c>
      <c r="Y45" s="11">
        <v>673.39369524515155</v>
      </c>
      <c r="Z45" s="11"/>
      <c r="AA45" s="11">
        <v>472.56620113722062</v>
      </c>
      <c r="AB45" s="11">
        <v>669.85892127918191</v>
      </c>
      <c r="AC45" s="11">
        <v>850.25756664701589</v>
      </c>
      <c r="AD45" s="11">
        <v>884.94194903392133</v>
      </c>
      <c r="AE45" s="11">
        <v>769.53536344343536</v>
      </c>
    </row>
    <row r="46" spans="2:41">
      <c r="B46" s="9" t="s">
        <v>90</v>
      </c>
      <c r="C46" s="10">
        <v>2255.5446690844019</v>
      </c>
      <c r="D46" s="11">
        <v>1998.0186708536003</v>
      </c>
      <c r="E46" s="11">
        <v>2687.2249467378224</v>
      </c>
      <c r="F46" s="11">
        <v>4139.2697114595776</v>
      </c>
      <c r="G46" s="11">
        <v>4395</v>
      </c>
      <c r="H46" s="11">
        <v>4805.7698581643144</v>
      </c>
      <c r="I46" s="11">
        <v>5209.0923030482509</v>
      </c>
      <c r="J46" s="11">
        <v>7026.8406796380705</v>
      </c>
      <c r="K46" s="11">
        <v>7172.5002892122666</v>
      </c>
      <c r="L46" s="11">
        <v>6280.9218811791743</v>
      </c>
      <c r="M46" s="11">
        <v>4779.6120001105228</v>
      </c>
      <c r="N46" s="11">
        <v>6176.7716788572952</v>
      </c>
      <c r="O46" s="11">
        <v>6206.8165263620049</v>
      </c>
      <c r="P46" s="11">
        <v>5610.9389501633987</v>
      </c>
      <c r="Q46" s="11">
        <v>5242.0527201694504</v>
      </c>
      <c r="R46" s="11">
        <v>6526.3243619991363</v>
      </c>
      <c r="S46" s="11">
        <v>6106.1258260732702</v>
      </c>
      <c r="T46" s="11">
        <v>5946.0177043020858</v>
      </c>
      <c r="U46" s="11">
        <v>4997.3421715297209</v>
      </c>
      <c r="V46" s="11">
        <v>8043.6457942114257</v>
      </c>
      <c r="W46" s="11">
        <v>6308.1960314226417</v>
      </c>
      <c r="X46" s="11">
        <v>8625.2484238985126</v>
      </c>
      <c r="Y46" s="11">
        <v>6006.539671479165</v>
      </c>
      <c r="Z46" s="11"/>
      <c r="AA46" s="11">
        <v>4139.2697114595776</v>
      </c>
      <c r="AB46" s="11">
        <v>7026.8406796380705</v>
      </c>
      <c r="AC46" s="11">
        <v>6176.7716788572952</v>
      </c>
      <c r="AD46" s="11">
        <v>6526.3243619991363</v>
      </c>
      <c r="AE46" s="89">
        <v>8043.6457942114257</v>
      </c>
    </row>
    <row r="47" spans="2:41">
      <c r="B47" s="9" t="s">
        <v>91</v>
      </c>
      <c r="C47" s="10">
        <v>0</v>
      </c>
      <c r="D47" s="11">
        <v>0</v>
      </c>
      <c r="E47" s="11">
        <v>0</v>
      </c>
      <c r="F47" s="11">
        <v>0</v>
      </c>
      <c r="G47" s="11">
        <v>61.851290924233702</v>
      </c>
      <c r="H47" s="11">
        <v>79.214736190298154</v>
      </c>
      <c r="I47" s="11">
        <v>113.75755570237391</v>
      </c>
      <c r="J47" s="11">
        <v>0</v>
      </c>
      <c r="K47" s="11">
        <v>0</v>
      </c>
      <c r="L47" s="11">
        <v>0</v>
      </c>
      <c r="M47" s="11">
        <v>0</v>
      </c>
      <c r="N47" s="11">
        <v>0</v>
      </c>
      <c r="O47" s="11">
        <v>0</v>
      </c>
      <c r="P47" s="11">
        <v>0</v>
      </c>
      <c r="Q47" s="11">
        <v>0</v>
      </c>
      <c r="R47" s="11">
        <v>0</v>
      </c>
      <c r="S47" s="11">
        <v>0</v>
      </c>
      <c r="T47" s="11">
        <v>0</v>
      </c>
      <c r="U47" s="11">
        <v>0</v>
      </c>
      <c r="V47" s="11">
        <v>0</v>
      </c>
      <c r="W47" s="11">
        <v>0</v>
      </c>
      <c r="X47" s="11">
        <v>0</v>
      </c>
      <c r="Y47" s="11">
        <v>0</v>
      </c>
      <c r="Z47" s="11"/>
      <c r="AA47" s="11">
        <v>0</v>
      </c>
      <c r="AB47" s="11">
        <v>0</v>
      </c>
      <c r="AC47" s="11">
        <v>0</v>
      </c>
      <c r="AD47" s="11">
        <v>0</v>
      </c>
      <c r="AE47" s="11">
        <v>0</v>
      </c>
    </row>
    <row r="48" spans="2:41">
      <c r="B48" s="9" t="s">
        <v>92</v>
      </c>
      <c r="C48" s="10">
        <v>118.5894219328555</v>
      </c>
      <c r="D48" s="11">
        <v>165.09114586540235</v>
      </c>
      <c r="E48" s="11">
        <v>364.25595165270948</v>
      </c>
      <c r="F48" s="11">
        <v>422.00893397088817</v>
      </c>
      <c r="G48" s="11">
        <v>556</v>
      </c>
      <c r="H48" s="11">
        <v>1004.5554935040657</v>
      </c>
      <c r="I48" s="11">
        <v>780.51799904314942</v>
      </c>
      <c r="J48" s="11">
        <v>894.42267954736155</v>
      </c>
      <c r="K48" s="11">
        <v>963.3632711850845</v>
      </c>
      <c r="L48" s="11">
        <v>970.62759236768397</v>
      </c>
      <c r="M48" s="11">
        <v>933.54348278593409</v>
      </c>
      <c r="N48" s="11">
        <v>1111.2214561796841</v>
      </c>
      <c r="O48" s="11">
        <v>1360.1044458443096</v>
      </c>
      <c r="P48" s="11">
        <v>1296.1448176619131</v>
      </c>
      <c r="Q48" s="11">
        <v>1292.4298714991762</v>
      </c>
      <c r="R48" s="11">
        <v>1367.9003843734024</v>
      </c>
      <c r="S48" s="11">
        <v>1798.1755284184017</v>
      </c>
      <c r="T48" s="11">
        <v>1730.7526413676494</v>
      </c>
      <c r="U48" s="11">
        <v>1487.0540798264146</v>
      </c>
      <c r="V48" s="11">
        <v>1546.3838955731321</v>
      </c>
      <c r="W48" s="11">
        <v>2102.17443167281</v>
      </c>
      <c r="X48" s="11">
        <v>1936.8651554314351</v>
      </c>
      <c r="Y48" s="11">
        <v>1864.817868978844</v>
      </c>
      <c r="Z48" s="11"/>
      <c r="AA48" s="11">
        <v>422.00893397088817</v>
      </c>
      <c r="AB48" s="11">
        <v>894.42267954736155</v>
      </c>
      <c r="AC48" s="11">
        <v>1111.2214561796841</v>
      </c>
      <c r="AD48" s="11">
        <v>1367.9003843734024</v>
      </c>
      <c r="AE48" s="89">
        <v>1546.3838955731321</v>
      </c>
    </row>
    <row r="49" spans="2:41">
      <c r="B49" s="9" t="s">
        <v>93</v>
      </c>
      <c r="C49" s="10">
        <v>2.6883158666247846</v>
      </c>
      <c r="D49" s="11">
        <v>1.2716376249409929</v>
      </c>
      <c r="E49" s="11">
        <v>33.069112156432595</v>
      </c>
      <c r="F49" s="11">
        <v>9.5595949651923195</v>
      </c>
      <c r="G49" s="11">
        <v>4.1860561414210133</v>
      </c>
      <c r="H49" s="11">
        <v>16.789399710253292</v>
      </c>
      <c r="I49" s="11">
        <v>3.4022691028386567</v>
      </c>
      <c r="J49" s="11">
        <v>26.748415992017595</v>
      </c>
      <c r="K49" s="11">
        <v>9.5079779146995271</v>
      </c>
      <c r="L49" s="11">
        <v>8.5774192253259613</v>
      </c>
      <c r="M49" s="11">
        <v>7.9881923849171992</v>
      </c>
      <c r="N49" s="11">
        <v>60.101572438700252</v>
      </c>
      <c r="O49" s="11">
        <v>36.293834230519607</v>
      </c>
      <c r="P49" s="11">
        <v>32.419907716874626</v>
      </c>
      <c r="Q49" s="11">
        <v>29.697437514709346</v>
      </c>
      <c r="R49" s="11">
        <v>72.753423970744379</v>
      </c>
      <c r="S49" s="11">
        <v>25.468626343613153</v>
      </c>
      <c r="T49" s="11">
        <v>6.3767696787525816</v>
      </c>
      <c r="U49" s="11">
        <v>0</v>
      </c>
      <c r="V49" s="11">
        <v>0</v>
      </c>
      <c r="W49" s="11">
        <v>0</v>
      </c>
      <c r="X49" s="11">
        <v>0</v>
      </c>
      <c r="Y49" s="11">
        <v>0</v>
      </c>
      <c r="Z49" s="11"/>
      <c r="AA49" s="11">
        <v>9.5595949651923195</v>
      </c>
      <c r="AB49" s="11">
        <v>26.748415992017595</v>
      </c>
      <c r="AC49" s="11">
        <v>60.101572438700252</v>
      </c>
      <c r="AD49" s="11">
        <v>72.753423970744379</v>
      </c>
      <c r="AE49" s="11">
        <v>0</v>
      </c>
    </row>
    <row r="50" spans="2:41">
      <c r="B50" s="9" t="s">
        <v>94</v>
      </c>
      <c r="C50" s="10">
        <v>622.16600892848646</v>
      </c>
      <c r="D50" s="11">
        <v>870.48239317283424</v>
      </c>
      <c r="E50" s="11">
        <v>625.41165634948425</v>
      </c>
      <c r="F50" s="11">
        <v>2354.9071429598248</v>
      </c>
      <c r="G50" s="11">
        <v>1423.90761670917</v>
      </c>
      <c r="H50" s="11">
        <v>1524.0749493527433</v>
      </c>
      <c r="I50" s="11">
        <v>1861.670514797011</v>
      </c>
      <c r="J50" s="11">
        <v>2327.8099465950067</v>
      </c>
      <c r="K50" s="11">
        <v>1550.2112266944066</v>
      </c>
      <c r="L50" s="11">
        <v>2221.8075550291578</v>
      </c>
      <c r="M50" s="11">
        <v>1194.547126383849</v>
      </c>
      <c r="N50" s="11">
        <v>1938.2521927911296</v>
      </c>
      <c r="O50" s="11">
        <v>1686</v>
      </c>
      <c r="P50" s="11">
        <v>2415.966170900178</v>
      </c>
      <c r="Q50" s="11">
        <v>1475.9670303600847</v>
      </c>
      <c r="R50" s="11">
        <v>2149.524472100979</v>
      </c>
      <c r="S50" s="11">
        <v>1741.6003860717888</v>
      </c>
      <c r="T50" s="11">
        <v>1697.6025277099382</v>
      </c>
      <c r="U50" s="11">
        <v>1699.9278888064107</v>
      </c>
      <c r="V50" s="11">
        <v>1800.5533655116528</v>
      </c>
      <c r="W50" s="11">
        <v>1084.9930597276577</v>
      </c>
      <c r="X50" s="11">
        <v>1175.8983461580358</v>
      </c>
      <c r="Y50" s="11">
        <v>1171.9621664647516</v>
      </c>
      <c r="Z50" s="11"/>
      <c r="AA50" s="11">
        <v>2354.9071429598248</v>
      </c>
      <c r="AB50" s="11">
        <v>2327.8099465950067</v>
      </c>
      <c r="AC50" s="11">
        <v>1938.2521927911296</v>
      </c>
      <c r="AD50" s="11">
        <v>2149.524472100979</v>
      </c>
      <c r="AE50" s="11">
        <v>1800.5533655116528</v>
      </c>
    </row>
    <row r="51" spans="2:41">
      <c r="B51" s="12" t="s">
        <v>95</v>
      </c>
      <c r="C51" s="13">
        <v>3615.782573774356</v>
      </c>
      <c r="D51" s="13">
        <v>3765.1616279755094</v>
      </c>
      <c r="E51" s="13">
        <v>4592.5524333231988</v>
      </c>
      <c r="F51" s="13">
        <v>9299.5175475051492</v>
      </c>
      <c r="G51" s="13">
        <v>6916.1990625091748</v>
      </c>
      <c r="H51" s="13">
        <v>8048.2221849215384</v>
      </c>
      <c r="I51" s="13">
        <v>8577.2015610578128</v>
      </c>
      <c r="J51" s="13">
        <v>10945.680643051639</v>
      </c>
      <c r="K51" s="13">
        <v>10473</v>
      </c>
      <c r="L51" s="13">
        <v>10333.821002331055</v>
      </c>
      <c r="M51" s="13">
        <v>7696.9717081202407</v>
      </c>
      <c r="N51" s="13">
        <v>10135.604466913825</v>
      </c>
      <c r="O51" s="13">
        <f t="shared" ref="O51:T51" si="16">SUM(O45:O50)</f>
        <v>10153.326576405127</v>
      </c>
      <c r="P51" s="13">
        <f t="shared" si="16"/>
        <v>10192.016059553836</v>
      </c>
      <c r="Q51" s="13">
        <f t="shared" si="16"/>
        <v>8888.4037383540854</v>
      </c>
      <c r="R51" s="13">
        <f t="shared" si="16"/>
        <v>11001.444591478183</v>
      </c>
      <c r="S51" s="13">
        <f t="shared" si="16"/>
        <v>10476.41792965531</v>
      </c>
      <c r="T51" s="13">
        <f t="shared" si="16"/>
        <v>10201.418701420129</v>
      </c>
      <c r="U51" s="13">
        <f t="shared" ref="U51" si="17">SUM(U45:U50)</f>
        <v>9015.7867484457929</v>
      </c>
      <c r="V51" s="13">
        <f>SUM(V44:V50)-1</f>
        <v>12220.773958049454</v>
      </c>
      <c r="W51" s="13">
        <f>SUM(W44:W50)</f>
        <v>10429.801348395293</v>
      </c>
      <c r="X51" s="13">
        <f>SUM(X44:X50)</f>
        <v>12547.764701594215</v>
      </c>
      <c r="Y51" s="13">
        <f>SUM(Y44:Y50)</f>
        <v>11856.71340216791</v>
      </c>
      <c r="AA51" s="13">
        <v>9299.5175475051492</v>
      </c>
      <c r="AB51" s="13">
        <v>10945.680643051639</v>
      </c>
      <c r="AC51" s="13">
        <v>10135.604466913825</v>
      </c>
      <c r="AD51" s="13">
        <f>SUM(AD45:AD50)</f>
        <v>11001.444591478183</v>
      </c>
      <c r="AE51" s="13">
        <f>SUM(AE44:AE50)-1</f>
        <v>12220.773958049454</v>
      </c>
      <c r="AH51" s="71"/>
      <c r="AI51" s="71"/>
      <c r="AJ51" s="71"/>
      <c r="AK51" s="71"/>
      <c r="AL51" s="71"/>
      <c r="AM51" s="71"/>
      <c r="AN51" s="71"/>
      <c r="AO51" s="71"/>
    </row>
    <row r="52" spans="2:41">
      <c r="B52" s="4"/>
      <c r="C52" s="14"/>
      <c r="D52" s="14"/>
      <c r="E52" s="14"/>
      <c r="F52" s="14"/>
      <c r="G52" s="14"/>
      <c r="H52" s="14"/>
      <c r="I52" s="14"/>
      <c r="J52" s="14"/>
      <c r="K52" s="14"/>
      <c r="L52" s="14"/>
      <c r="M52" s="14"/>
      <c r="N52" s="14"/>
      <c r="O52" s="14"/>
      <c r="P52" s="14"/>
      <c r="Q52" s="14"/>
      <c r="R52" s="14"/>
      <c r="S52" s="14"/>
      <c r="T52" s="14"/>
      <c r="U52" s="14"/>
      <c r="V52" s="14"/>
      <c r="W52" s="14"/>
      <c r="X52" s="14"/>
      <c r="Y52" s="14"/>
      <c r="AA52" s="14"/>
      <c r="AB52" s="14"/>
      <c r="AC52" s="14"/>
      <c r="AD52" s="14"/>
      <c r="AE52" s="14"/>
    </row>
    <row r="53" spans="2:41">
      <c r="B53" s="12" t="s">
        <v>96</v>
      </c>
      <c r="C53" s="13">
        <v>6715.1381503184812</v>
      </c>
      <c r="D53" s="13">
        <v>7066.2749347913959</v>
      </c>
      <c r="E53" s="13">
        <v>9252.538807406816</v>
      </c>
      <c r="F53" s="13">
        <v>14327.373253079597</v>
      </c>
      <c r="G53" s="13">
        <v>11579.004299743747</v>
      </c>
      <c r="H53" s="13">
        <v>13261.76886200945</v>
      </c>
      <c r="I53" s="13">
        <v>13700.102396285529</v>
      </c>
      <c r="J53" s="13">
        <v>15838.117320628389</v>
      </c>
      <c r="K53" s="13">
        <v>14791</v>
      </c>
      <c r="L53" s="13">
        <v>13391.584336910037</v>
      </c>
      <c r="M53" s="13">
        <v>10404.469544549989</v>
      </c>
      <c r="N53" s="13">
        <v>12814.649056921076</v>
      </c>
      <c r="O53" s="13">
        <f t="shared" ref="O53:T53" si="18">O51+O41</f>
        <v>12668.469315151551</v>
      </c>
      <c r="P53" s="13">
        <f t="shared" si="18"/>
        <v>13720.539890430598</v>
      </c>
      <c r="Q53" s="13">
        <f t="shared" si="18"/>
        <v>12324.119103262346</v>
      </c>
      <c r="R53" s="13">
        <f t="shared" si="18"/>
        <v>14389.052704765514</v>
      </c>
      <c r="S53" s="13">
        <f t="shared" si="18"/>
        <v>13458.847373878583</v>
      </c>
      <c r="T53" s="13">
        <f t="shared" si="18"/>
        <v>13052.348787819434</v>
      </c>
      <c r="U53" s="13">
        <f t="shared" ref="U53:V53" si="19">U51+U41</f>
        <v>11696.339161894279</v>
      </c>
      <c r="V53" s="13">
        <f t="shared" si="19"/>
        <v>14443.7644773191</v>
      </c>
      <c r="W53" s="13">
        <f>W51+W41</f>
        <v>12632.488189391019</v>
      </c>
      <c r="X53" s="13">
        <f>X51+X41</f>
        <v>14364.586107490835</v>
      </c>
      <c r="Y53" s="13">
        <f>Y51+Y41</f>
        <v>13671.959505875471</v>
      </c>
      <c r="AA53" s="13">
        <v>14327.373253079597</v>
      </c>
      <c r="AB53" s="13">
        <v>15838.117320628389</v>
      </c>
      <c r="AC53" s="13">
        <v>12814.649056921076</v>
      </c>
      <c r="AD53" s="13">
        <f>AD51+AD41</f>
        <v>14389.052704765514</v>
      </c>
      <c r="AE53" s="13">
        <f t="shared" ref="AE53" si="20">AE51+AE41</f>
        <v>14443.7644773191</v>
      </c>
      <c r="AH53" s="70"/>
      <c r="AI53" s="70"/>
      <c r="AJ53" s="70"/>
      <c r="AK53" s="70"/>
      <c r="AL53" s="70"/>
      <c r="AM53" s="70"/>
      <c r="AN53" s="70"/>
      <c r="AO53" s="70"/>
    </row>
    <row r="54" spans="2:41" ht="15.75" thickBot="1">
      <c r="B54" s="15" t="s">
        <v>97</v>
      </c>
      <c r="C54" s="16">
        <v>15533.833149825652</v>
      </c>
      <c r="D54" s="16">
        <v>21520.754264915711</v>
      </c>
      <c r="E54" s="16">
        <v>29460.610473762194</v>
      </c>
      <c r="F54" s="16">
        <v>90975.805729970423</v>
      </c>
      <c r="G54" s="16">
        <v>85172.346510490956</v>
      </c>
      <c r="H54" s="16">
        <v>84647.073219481041</v>
      </c>
      <c r="I54" s="16">
        <v>82983.879691236303</v>
      </c>
      <c r="J54" s="16">
        <v>83680.294261525283</v>
      </c>
      <c r="K54" s="16">
        <v>80256</v>
      </c>
      <c r="L54" s="16">
        <v>66741.626397649248</v>
      </c>
      <c r="M54" s="16">
        <v>59383.061791780674</v>
      </c>
      <c r="N54" s="16">
        <v>63742.188357130595</v>
      </c>
      <c r="O54" s="16">
        <f t="shared" ref="O54:T54" si="21">O53+O34</f>
        <v>65558.037715193394</v>
      </c>
      <c r="P54" s="16">
        <f t="shared" si="21"/>
        <v>63046.671332891339</v>
      </c>
      <c r="Q54" s="16">
        <f t="shared" si="21"/>
        <v>61926.797804581351</v>
      </c>
      <c r="R54" s="16">
        <f t="shared" si="21"/>
        <v>64652.742371460925</v>
      </c>
      <c r="S54" s="16">
        <f t="shared" si="21"/>
        <v>60023.068493565355</v>
      </c>
      <c r="T54" s="16">
        <f t="shared" si="21"/>
        <v>58297.196230771202</v>
      </c>
      <c r="U54" s="16">
        <f t="shared" ref="U54" si="22">U53+U34</f>
        <v>55821.522550796319</v>
      </c>
      <c r="V54" s="16">
        <f>V53+V34+1</f>
        <v>42888.131899778906</v>
      </c>
      <c r="W54" s="16">
        <f>W53+W34</f>
        <v>39817.590561501464</v>
      </c>
      <c r="X54" s="16">
        <f>X53+X34+1</f>
        <v>35924.48077381328</v>
      </c>
      <c r="Y54" s="16">
        <f>Y53+Y34</f>
        <v>31466.246386306455</v>
      </c>
      <c r="AA54" s="16">
        <v>90975.805729970423</v>
      </c>
      <c r="AB54" s="16">
        <v>83680.294261525283</v>
      </c>
      <c r="AC54" s="16">
        <v>63742.188357130595</v>
      </c>
      <c r="AD54" s="16">
        <f>AD53+AD34</f>
        <v>64652.742371460925</v>
      </c>
      <c r="AE54" s="16">
        <f>AE53+AE34+1</f>
        <v>42888.131899778906</v>
      </c>
      <c r="AH54" s="70"/>
      <c r="AI54" s="70"/>
      <c r="AJ54" s="70"/>
      <c r="AK54" s="70"/>
      <c r="AL54" s="70"/>
      <c r="AM54" s="70"/>
      <c r="AN54" s="70"/>
      <c r="AO54" s="70"/>
    </row>
    <row r="55" spans="2:41">
      <c r="P55" s="70"/>
      <c r="AB55" s="70"/>
    </row>
    <row r="59" spans="2:41">
      <c r="V59" s="94"/>
      <c r="X59" s="94"/>
    </row>
    <row r="63" spans="2:41">
      <c r="P63" s="70"/>
      <c r="Q63" s="70"/>
      <c r="R63" s="70"/>
      <c r="S63" s="70"/>
      <c r="T63" s="70"/>
      <c r="U63" s="70"/>
      <c r="V63" s="70"/>
      <c r="W63" s="70"/>
      <c r="X63" s="70"/>
      <c r="Y63" s="70"/>
    </row>
  </sheetData>
  <pageMargins left="0.7" right="0.7" top="0.75" bottom="0.75" header="0.3" footer="0.3"/>
  <pageSetup scale="32" orientation="landscape" horizontalDpi="1200" verticalDpi="1200" r:id="rId1"/>
  <ignoredErrors>
    <ignoredError sqref="AD5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6820-D5E5-4BAE-9A54-DDEC3B14AF40}">
  <sheetPr>
    <pageSetUpPr fitToPage="1"/>
  </sheetPr>
  <dimension ref="B5:J48"/>
  <sheetViews>
    <sheetView showGridLines="0" zoomScale="70" zoomScaleNormal="70" workbookViewId="0"/>
  </sheetViews>
  <sheetFormatPr defaultColWidth="9" defaultRowHeight="15"/>
  <cols>
    <col min="1" max="1" width="9" style="3"/>
    <col min="2" max="2" width="53.5703125" style="3" bestFit="1" customWidth="1"/>
    <col min="3" max="7" width="11" style="3" bestFit="1" customWidth="1"/>
    <col min="8" max="16384" width="9" style="3"/>
  </cols>
  <sheetData>
    <row r="5" spans="2:8" ht="15.75">
      <c r="B5" s="1" t="s">
        <v>98</v>
      </c>
      <c r="C5" s="2"/>
      <c r="D5" s="2"/>
      <c r="E5" s="2"/>
      <c r="F5" s="2"/>
      <c r="G5" s="2"/>
      <c r="H5" s="2"/>
    </row>
    <row r="6" spans="2:8">
      <c r="B6" s="4"/>
      <c r="C6" s="5"/>
      <c r="D6" s="5"/>
      <c r="E6" s="5"/>
      <c r="F6" s="5"/>
      <c r="G6" s="5"/>
      <c r="H6" s="5"/>
    </row>
    <row r="7" spans="2:8">
      <c r="B7" s="19" t="s">
        <v>53</v>
      </c>
      <c r="C7" s="23">
        <v>2020</v>
      </c>
      <c r="D7" s="23">
        <v>2021</v>
      </c>
      <c r="E7" s="23">
        <v>2022</v>
      </c>
      <c r="F7" s="23">
        <v>2023</v>
      </c>
      <c r="G7" s="23">
        <v>2024</v>
      </c>
      <c r="H7" s="42"/>
    </row>
    <row r="9" spans="2:8">
      <c r="B9" s="43" t="s">
        <v>99</v>
      </c>
    </row>
    <row r="10" spans="2:8">
      <c r="B10" s="44" t="s">
        <v>43</v>
      </c>
      <c r="C10" s="55">
        <v>-6174.7332673171777</v>
      </c>
      <c r="D10" s="55">
        <v>-9315.3458157873447</v>
      </c>
      <c r="E10" s="55">
        <v>-13697.024733204285</v>
      </c>
      <c r="F10" s="55">
        <v>-8029.5567251461625</v>
      </c>
      <c r="G10" s="55">
        <v>-12022.693852887478</v>
      </c>
    </row>
    <row r="11" spans="2:8">
      <c r="B11" s="45" t="s">
        <v>100</v>
      </c>
      <c r="C11" s="26"/>
      <c r="D11" s="26"/>
      <c r="E11" s="26"/>
      <c r="F11" s="26"/>
      <c r="G11" s="26"/>
    </row>
    <row r="12" spans="2:8">
      <c r="B12" s="46" t="s">
        <v>101</v>
      </c>
      <c r="C12" s="26">
        <v>652.69659443266107</v>
      </c>
      <c r="D12" s="26">
        <v>-55.293732248219499</v>
      </c>
      <c r="E12" s="26">
        <v>-964.66790457971524</v>
      </c>
      <c r="F12" s="26">
        <v>-319.63607328923661</v>
      </c>
      <c r="G12" s="26">
        <v>-1695.3134201581988</v>
      </c>
    </row>
    <row r="13" spans="2:8">
      <c r="B13" s="46" t="s">
        <v>102</v>
      </c>
      <c r="C13" s="26">
        <v>735.99060815192774</v>
      </c>
      <c r="D13" s="26">
        <v>1335.4095942684221</v>
      </c>
      <c r="E13" s="26">
        <v>2876.7532582769359</v>
      </c>
      <c r="F13" s="26">
        <v>1516.6942758083471</v>
      </c>
      <c r="G13" s="26">
        <v>4655.5673702276781</v>
      </c>
    </row>
    <row r="14" spans="2:8">
      <c r="B14" s="46" t="s">
        <v>103</v>
      </c>
      <c r="C14" s="26">
        <v>460.09091496982393</v>
      </c>
      <c r="D14" s="26">
        <v>607.64273059963921</v>
      </c>
      <c r="E14" s="26">
        <v>363.53986005335923</v>
      </c>
      <c r="F14" s="26">
        <v>291.58684335886193</v>
      </c>
      <c r="G14" s="26">
        <v>173.40151035761997</v>
      </c>
    </row>
    <row r="15" spans="2:8">
      <c r="B15" s="46"/>
      <c r="C15" s="26"/>
      <c r="D15" s="26"/>
      <c r="E15" s="26"/>
      <c r="F15" s="26"/>
      <c r="G15" s="26"/>
    </row>
    <row r="16" spans="2:8">
      <c r="B16" s="47" t="s">
        <v>104</v>
      </c>
      <c r="C16" s="26"/>
      <c r="D16" s="26"/>
      <c r="E16" s="26"/>
      <c r="F16" s="26"/>
      <c r="G16" s="26"/>
    </row>
    <row r="17" spans="2:10">
      <c r="B17" s="48" t="s">
        <v>105</v>
      </c>
      <c r="C17" s="26">
        <v>-1387.4558248720914</v>
      </c>
      <c r="D17" s="26">
        <v>-6735.7192576461639</v>
      </c>
      <c r="E17" s="26">
        <v>-7284.0734728791886</v>
      </c>
      <c r="F17" s="26">
        <v>3393.8413954504886</v>
      </c>
      <c r="G17" s="26">
        <v>4838.6158206564669</v>
      </c>
    </row>
    <row r="18" spans="2:10">
      <c r="B18" s="49" t="s">
        <v>106</v>
      </c>
      <c r="C18" s="26">
        <v>-2782.8007687716208</v>
      </c>
      <c r="D18" s="26">
        <v>-4697.3748485385022</v>
      </c>
      <c r="E18" s="26">
        <v>-1476.0257465418126</v>
      </c>
      <c r="F18" s="26">
        <v>-1056.6205570611428</v>
      </c>
      <c r="G18" s="26">
        <v>802.49199849207162</v>
      </c>
    </row>
    <row r="19" spans="2:10">
      <c r="B19" s="49" t="s">
        <v>107</v>
      </c>
      <c r="C19" s="26">
        <v>2187.7233284139625</v>
      </c>
      <c r="D19" s="26">
        <v>3359.9847137549664</v>
      </c>
      <c r="E19" s="26">
        <v>-633.27022414845271</v>
      </c>
      <c r="F19" s="26">
        <v>606.23161133555936</v>
      </c>
      <c r="G19" s="26">
        <v>1695.8049434120192</v>
      </c>
    </row>
    <row r="20" spans="2:10">
      <c r="B20" s="49" t="s">
        <v>108</v>
      </c>
      <c r="C20" s="26">
        <v>1900.3374362793568</v>
      </c>
      <c r="D20" s="26">
        <v>-379.57044746661359</v>
      </c>
      <c r="E20" s="26">
        <v>-1354.1275826210317</v>
      </c>
      <c r="F20" s="26">
        <v>194.26984568836829</v>
      </c>
      <c r="G20" s="26">
        <v>-408.62221331803255</v>
      </c>
    </row>
    <row r="21" spans="2:10">
      <c r="B21" s="50" t="s">
        <v>109</v>
      </c>
      <c r="C21" s="26"/>
      <c r="D21" s="26"/>
      <c r="E21" s="26"/>
      <c r="F21" s="26"/>
      <c r="G21" s="26"/>
    </row>
    <row r="22" spans="2:10">
      <c r="B22" s="49" t="s">
        <v>110</v>
      </c>
      <c r="C22" s="26">
        <v>-4.1487631160957381</v>
      </c>
      <c r="D22" s="26">
        <v>1.2792085766821195</v>
      </c>
      <c r="E22" s="26">
        <v>0</v>
      </c>
      <c r="F22" s="26">
        <v>0</v>
      </c>
      <c r="G22" s="26">
        <v>0</v>
      </c>
      <c r="J22" s="26"/>
    </row>
    <row r="23" spans="2:10">
      <c r="B23" s="57" t="s">
        <v>111</v>
      </c>
      <c r="C23" s="58">
        <v>-4412.2997418292553</v>
      </c>
      <c r="D23" s="58">
        <v>-15878.987854487135</v>
      </c>
      <c r="E23" s="58">
        <v>-22168.896545644187</v>
      </c>
      <c r="F23" s="58">
        <v>-3403.1893838549167</v>
      </c>
      <c r="G23" s="58">
        <v>-1960.7478432178541</v>
      </c>
      <c r="J23" s="26"/>
    </row>
    <row r="24" spans="2:10">
      <c r="B24" s="52"/>
      <c r="C24" s="26"/>
      <c r="D24" s="26"/>
      <c r="E24" s="26"/>
      <c r="F24" s="26"/>
      <c r="G24" s="26"/>
    </row>
    <row r="25" spans="2:10">
      <c r="B25" s="51" t="s">
        <v>112</v>
      </c>
      <c r="C25" s="26"/>
      <c r="D25" s="26"/>
      <c r="E25" s="26"/>
      <c r="F25" s="26"/>
      <c r="G25" s="26"/>
    </row>
    <row r="26" spans="2:10">
      <c r="B26" s="59" t="s">
        <v>113</v>
      </c>
      <c r="C26" s="34">
        <v>-268.92495275615454</v>
      </c>
      <c r="D26" s="34">
        <v>-574.24017945914898</v>
      </c>
      <c r="E26" s="34">
        <v>-2145</v>
      </c>
      <c r="F26" s="34">
        <v>-1678.464572724233</v>
      </c>
      <c r="G26" s="34">
        <v>-1182.1299329224007</v>
      </c>
    </row>
    <row r="27" spans="2:10">
      <c r="B27" s="52" t="s">
        <v>114</v>
      </c>
      <c r="C27" s="26">
        <v>-404.34600617113279</v>
      </c>
      <c r="D27" s="26">
        <v>-495.42064540653939</v>
      </c>
      <c r="E27" s="26">
        <v>-341</v>
      </c>
      <c r="F27" s="26">
        <v>-91.874005138603593</v>
      </c>
      <c r="G27" s="26">
        <v>-55.126834252294458</v>
      </c>
    </row>
    <row r="28" spans="2:10" hidden="1">
      <c r="B28" s="52" t="s">
        <v>115</v>
      </c>
      <c r="C28" s="26">
        <v>0</v>
      </c>
      <c r="D28" s="26">
        <v>0</v>
      </c>
      <c r="E28" s="26"/>
      <c r="F28" s="26"/>
      <c r="G28" s="26"/>
    </row>
    <row r="29" spans="2:10">
      <c r="B29" s="52" t="s">
        <v>116</v>
      </c>
      <c r="C29" s="26">
        <v>-1255.1182325291968</v>
      </c>
      <c r="D29" s="26">
        <v>0</v>
      </c>
      <c r="E29" s="26">
        <v>0</v>
      </c>
      <c r="F29" s="26">
        <v>0</v>
      </c>
      <c r="G29" s="26">
        <v>0</v>
      </c>
    </row>
    <row r="30" spans="2:10" hidden="1">
      <c r="B30" s="52" t="s">
        <v>117</v>
      </c>
      <c r="C30" s="26">
        <v>0</v>
      </c>
      <c r="D30" s="26">
        <v>0</v>
      </c>
      <c r="E30" s="26"/>
      <c r="F30" s="26"/>
      <c r="G30" s="26"/>
    </row>
    <row r="31" spans="2:10">
      <c r="B31" s="52" t="s">
        <v>118</v>
      </c>
      <c r="C31" s="26">
        <v>14.015807922737395</v>
      </c>
      <c r="D31" s="26">
        <v>101.79259337314804</v>
      </c>
      <c r="E31" s="26">
        <v>258.02618215322008</v>
      </c>
      <c r="F31" s="26">
        <v>395.30042991494838</v>
      </c>
      <c r="G31" s="26">
        <v>335.1310632553479</v>
      </c>
    </row>
    <row r="32" spans="2:10">
      <c r="B32" s="57" t="s">
        <v>119</v>
      </c>
      <c r="C32" s="58">
        <v>-1914.3733835337468</v>
      </c>
      <c r="D32" s="58">
        <v>-967.86823149254042</v>
      </c>
      <c r="E32" s="58">
        <v>-2227.9738178467801</v>
      </c>
      <c r="F32" s="58">
        <v>-1375.0381479478883</v>
      </c>
      <c r="G32" s="58">
        <v>-902.12570391934719</v>
      </c>
    </row>
    <row r="33" spans="2:7">
      <c r="B33" s="52"/>
      <c r="C33" s="26"/>
      <c r="D33" s="26"/>
      <c r="E33" s="26"/>
      <c r="F33" s="26"/>
      <c r="G33" s="26"/>
    </row>
    <row r="34" spans="2:7">
      <c r="B34" s="51" t="s">
        <v>120</v>
      </c>
      <c r="C34" s="26"/>
      <c r="D34" s="26"/>
      <c r="E34" s="26"/>
      <c r="F34" s="26"/>
      <c r="G34" s="26"/>
    </row>
    <row r="35" spans="2:7">
      <c r="B35" s="60" t="s">
        <v>121</v>
      </c>
      <c r="C35" s="34">
        <v>69162.280727958787</v>
      </c>
      <c r="D35" s="34">
        <v>198.29255765149671</v>
      </c>
      <c r="E35" s="34">
        <v>312.05078569379623</v>
      </c>
      <c r="F35" s="34">
        <v>7143.1608842747637</v>
      </c>
      <c r="G35" s="34">
        <v>0</v>
      </c>
    </row>
    <row r="36" spans="2:7">
      <c r="B36" s="52" t="s">
        <v>122</v>
      </c>
      <c r="C36" s="26">
        <v>0</v>
      </c>
      <c r="D36" s="26">
        <v>0</v>
      </c>
      <c r="E36" s="26">
        <v>0</v>
      </c>
      <c r="F36" s="26">
        <v>1299.7623291740938</v>
      </c>
      <c r="G36" s="26">
        <v>0</v>
      </c>
    </row>
    <row r="37" spans="2:7">
      <c r="B37" s="52" t="s">
        <v>123</v>
      </c>
      <c r="C37" s="26">
        <v>184.24763377122613</v>
      </c>
      <c r="D37" s="26">
        <v>0</v>
      </c>
      <c r="E37" s="26">
        <v>0</v>
      </c>
      <c r="F37" s="26">
        <v>0</v>
      </c>
      <c r="G37" s="26">
        <v>0</v>
      </c>
    </row>
    <row r="38" spans="2:7">
      <c r="B38" s="52" t="s">
        <v>124</v>
      </c>
      <c r="C38" s="26">
        <v>-3641.3260271671811</v>
      </c>
      <c r="D38" s="26">
        <v>0</v>
      </c>
      <c r="E38" s="26">
        <v>0</v>
      </c>
      <c r="F38" s="26">
        <v>0</v>
      </c>
      <c r="G38" s="26">
        <v>0</v>
      </c>
    </row>
    <row r="39" spans="2:7">
      <c r="B39" s="53" t="s">
        <v>125</v>
      </c>
      <c r="C39" s="26">
        <v>-177.29707263072709</v>
      </c>
      <c r="D39" s="26">
        <v>-1901.20596301245</v>
      </c>
      <c r="E39" s="26">
        <v>0</v>
      </c>
      <c r="F39" s="26">
        <v>0</v>
      </c>
      <c r="G39" s="26">
        <v>0</v>
      </c>
    </row>
    <row r="40" spans="2:7">
      <c r="B40" s="52" t="s">
        <v>126</v>
      </c>
      <c r="C40" s="26">
        <v>-301.99886575740697</v>
      </c>
      <c r="D40" s="26">
        <v>-636.3532401007551</v>
      </c>
      <c r="E40" s="26">
        <v>-697.63570619114068</v>
      </c>
      <c r="F40" s="26">
        <v>-723.5536324272498</v>
      </c>
      <c r="G40" s="26">
        <v>-729.96355409375951</v>
      </c>
    </row>
    <row r="41" spans="2:7">
      <c r="B41" s="52" t="s">
        <v>127</v>
      </c>
      <c r="C41" s="26">
        <v>-148.94023063284956</v>
      </c>
      <c r="D41" s="26">
        <v>-216.69551086709416</v>
      </c>
      <c r="E41" s="26">
        <v>-200.77734696551073</v>
      </c>
      <c r="F41" s="26">
        <v>-159.17109537905122</v>
      </c>
      <c r="G41" s="26">
        <v>-117.79046106556797</v>
      </c>
    </row>
    <row r="42" spans="2:7">
      <c r="B42" s="52" t="s">
        <v>128</v>
      </c>
      <c r="C42" s="26">
        <v>-106.28405814541755</v>
      </c>
      <c r="D42" s="26">
        <v>-4.0637165426398205</v>
      </c>
      <c r="E42" s="26">
        <v>0</v>
      </c>
      <c r="F42" s="26">
        <v>-52.436606110311658</v>
      </c>
      <c r="G42" s="26">
        <v>-102.77575886403362</v>
      </c>
    </row>
    <row r="43" spans="2:7">
      <c r="B43" s="57" t="s">
        <v>129</v>
      </c>
      <c r="C43" s="58">
        <v>64970.682107396446</v>
      </c>
      <c r="D43" s="58">
        <v>-2560.0258728714421</v>
      </c>
      <c r="E43" s="58">
        <v>-586.36226746285524</v>
      </c>
      <c r="F43" s="58">
        <v>7507.7618795322442</v>
      </c>
      <c r="G43" s="58">
        <v>-950.52977402336114</v>
      </c>
    </row>
    <row r="44" spans="2:7">
      <c r="B44" s="54"/>
      <c r="C44" s="26"/>
      <c r="D44" s="26"/>
      <c r="E44" s="26"/>
      <c r="F44" s="26"/>
      <c r="G44" s="26"/>
    </row>
    <row r="45" spans="2:7">
      <c r="B45" s="51" t="s">
        <v>130</v>
      </c>
      <c r="C45" s="56">
        <v>58644.00898203344</v>
      </c>
      <c r="D45" s="56">
        <v>-19406.881958851118</v>
      </c>
      <c r="E45" s="56">
        <v>-24983.232630953826</v>
      </c>
      <c r="F45" s="56">
        <v>2729.5343477294391</v>
      </c>
      <c r="G45" s="56">
        <v>-3813.403321160562</v>
      </c>
    </row>
    <row r="46" spans="2:7">
      <c r="B46" s="54" t="s">
        <v>131</v>
      </c>
      <c r="C46" s="26">
        <v>5589.4496645900481</v>
      </c>
      <c r="D46" s="26">
        <v>62943.338862714765</v>
      </c>
      <c r="E46" s="26">
        <v>42174.284326598179</v>
      </c>
      <c r="F46" s="26">
        <v>13274.105557857227</v>
      </c>
      <c r="G46" s="26">
        <v>14553</v>
      </c>
    </row>
    <row r="47" spans="2:7">
      <c r="B47" s="54" t="s">
        <v>132</v>
      </c>
      <c r="C47" s="26">
        <v>-1290.1197839087299</v>
      </c>
      <c r="D47" s="26">
        <v>-1362.17257726548</v>
      </c>
      <c r="E47" s="26">
        <v>-3917.02232756182</v>
      </c>
      <c r="F47" s="26">
        <v>-1451.12366163243</v>
      </c>
      <c r="G47" s="26">
        <v>-1905.4231458008801</v>
      </c>
    </row>
    <row r="48" spans="2:7">
      <c r="B48" s="61" t="s">
        <v>133</v>
      </c>
      <c r="C48" s="40">
        <v>62943.338862714758</v>
      </c>
      <c r="D48" s="40">
        <v>42174.284326598165</v>
      </c>
      <c r="E48" s="40">
        <v>13274.029368082534</v>
      </c>
      <c r="F48" s="40">
        <v>14552.516243954236</v>
      </c>
      <c r="G48" s="40">
        <v>8834.1735330385654</v>
      </c>
    </row>
  </sheetData>
  <pageMargins left="0.7" right="0.7"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22B2-E1B2-4717-9F5A-FAB8CA1301B3}">
  <sheetPr>
    <pageSetUpPr fitToPage="1"/>
  </sheetPr>
  <dimension ref="A4:AM50"/>
  <sheetViews>
    <sheetView showGridLines="0" zoomScale="55" zoomScaleNormal="55" workbookViewId="0">
      <pane xSplit="2" topLeftCell="K1" activePane="topRight" state="frozen"/>
      <selection pane="topRight"/>
    </sheetView>
  </sheetViews>
  <sheetFormatPr defaultRowHeight="15"/>
  <cols>
    <col min="2" max="2" width="40" style="3" customWidth="1"/>
    <col min="3" max="3" width="6.7109375" bestFit="1" customWidth="1"/>
    <col min="4" max="4" width="7.42578125" bestFit="1" customWidth="1"/>
    <col min="5" max="9" width="6.7109375" bestFit="1" customWidth="1"/>
    <col min="10" max="10" width="8" bestFit="1" customWidth="1"/>
    <col min="11" max="11" width="6.7109375" bestFit="1" customWidth="1"/>
    <col min="12" max="12" width="7.7109375" bestFit="1" customWidth="1"/>
    <col min="13" max="13" width="8" bestFit="1" customWidth="1"/>
    <col min="14" max="16" width="7.42578125" bestFit="1" customWidth="1"/>
    <col min="17" max="17" width="8" bestFit="1" customWidth="1"/>
    <col min="18" max="18" width="8" customWidth="1"/>
    <col min="19" max="21" width="8.5703125" bestFit="1" customWidth="1"/>
    <col min="22" max="22" width="9.5703125" bestFit="1" customWidth="1"/>
    <col min="23" max="25" width="8.5703125" bestFit="1" customWidth="1"/>
    <col min="26" max="26" width="3.5703125" customWidth="1"/>
    <col min="27" max="31" width="7.7109375" bestFit="1" customWidth="1"/>
    <col min="34" max="34" width="10" bestFit="1" customWidth="1"/>
    <col min="35" max="35" width="7.42578125" bestFit="1" customWidth="1"/>
  </cols>
  <sheetData>
    <row r="4" spans="2:34">
      <c r="N4" s="86"/>
      <c r="O4" s="86"/>
      <c r="P4" s="86"/>
      <c r="Q4" s="86"/>
      <c r="R4" s="86"/>
      <c r="S4" s="86"/>
      <c r="T4" s="86"/>
      <c r="U4" s="86"/>
      <c r="V4" s="86"/>
      <c r="W4" s="86"/>
      <c r="X4" s="86"/>
      <c r="Y4" s="86"/>
      <c r="AA4" s="87"/>
    </row>
    <row r="5" spans="2:34" ht="15.75">
      <c r="B5" s="32" t="s">
        <v>134</v>
      </c>
      <c r="M5" s="97"/>
      <c r="N5" s="97"/>
      <c r="O5" s="97"/>
      <c r="P5" s="97"/>
      <c r="Q5" s="97"/>
      <c r="R5" s="97"/>
      <c r="S5" s="97"/>
      <c r="T5" s="97"/>
      <c r="U5" s="97"/>
      <c r="V5" s="97"/>
      <c r="W5" s="97"/>
      <c r="X5" s="97"/>
      <c r="Y5" s="97"/>
      <c r="Z5" s="97"/>
      <c r="AA5" s="87"/>
    </row>
    <row r="6" spans="2:34">
      <c r="M6" s="80"/>
      <c r="N6" s="80"/>
      <c r="O6" s="80"/>
      <c r="P6" s="80"/>
      <c r="Q6" s="86"/>
      <c r="R6" s="86"/>
      <c r="S6" s="87"/>
      <c r="T6" s="86"/>
      <c r="U6" s="86"/>
      <c r="V6" s="85"/>
      <c r="W6" s="85"/>
      <c r="X6" s="85"/>
      <c r="Y6" s="85"/>
      <c r="AA6" s="87"/>
      <c r="AB6" s="81"/>
      <c r="AC6" s="81"/>
      <c r="AD6" s="81"/>
      <c r="AE6" s="81"/>
    </row>
    <row r="7" spans="2:34">
      <c r="B7" s="19" t="s">
        <v>1</v>
      </c>
      <c r="C7" s="23" t="s">
        <v>2</v>
      </c>
      <c r="D7" s="23" t="s">
        <v>3</v>
      </c>
      <c r="E7" s="23" t="s">
        <v>4</v>
      </c>
      <c r="F7" s="23" t="s">
        <v>5</v>
      </c>
      <c r="G7" s="23" t="s">
        <v>6</v>
      </c>
      <c r="H7" s="23" t="s">
        <v>7</v>
      </c>
      <c r="I7" s="23" t="s">
        <v>8</v>
      </c>
      <c r="J7" s="23" t="s">
        <v>9</v>
      </c>
      <c r="K7" s="23" t="s">
        <v>10</v>
      </c>
      <c r="L7" s="23" t="s">
        <v>11</v>
      </c>
      <c r="M7" s="23" t="s">
        <v>12</v>
      </c>
      <c r="N7" s="23" t="s">
        <v>13</v>
      </c>
      <c r="O7" s="23" t="s">
        <v>14</v>
      </c>
      <c r="P7" s="23" t="s">
        <v>15</v>
      </c>
      <c r="Q7" s="23" t="s">
        <v>16</v>
      </c>
      <c r="R7" s="23" t="s">
        <v>17</v>
      </c>
      <c r="S7" s="23" t="s">
        <v>18</v>
      </c>
      <c r="T7" s="23" t="s">
        <v>19</v>
      </c>
      <c r="U7" s="23" t="s">
        <v>20</v>
      </c>
      <c r="V7" s="23" t="s">
        <v>21</v>
      </c>
      <c r="W7" s="23" t="s">
        <v>22</v>
      </c>
      <c r="X7" s="23" t="s">
        <v>23</v>
      </c>
      <c r="Y7" s="23" t="s">
        <v>146</v>
      </c>
      <c r="AA7" s="23">
        <v>2020</v>
      </c>
      <c r="AB7" s="23">
        <v>2021</v>
      </c>
      <c r="AC7" s="23">
        <v>2022</v>
      </c>
      <c r="AD7" s="23">
        <v>2023</v>
      </c>
      <c r="AE7" s="23">
        <v>2024</v>
      </c>
    </row>
    <row r="8" spans="2:34">
      <c r="B8" s="64" t="s">
        <v>135</v>
      </c>
    </row>
    <row r="9" spans="2:34">
      <c r="B9" s="62" t="s">
        <v>136</v>
      </c>
      <c r="C9" s="63">
        <v>4292.8333230867493</v>
      </c>
      <c r="D9" s="63">
        <v>2782.9130981362287</v>
      </c>
      <c r="E9" s="63">
        <v>3521.2439319534674</v>
      </c>
      <c r="F9" s="63">
        <v>6677.4521907228182</v>
      </c>
      <c r="G9" s="63">
        <v>4320.2702718415903</v>
      </c>
      <c r="H9" s="63">
        <v>5429.85220994268</v>
      </c>
      <c r="I9" s="63">
        <v>7302.0070734851997</v>
      </c>
      <c r="J9" s="63">
        <v>6524.8028076338396</v>
      </c>
      <c r="K9" s="63">
        <v>6134.1846144793963</v>
      </c>
      <c r="L9" s="63">
        <v>4374.1460522748375</v>
      </c>
      <c r="M9" s="63">
        <v>6373</v>
      </c>
      <c r="N9" s="63">
        <v>6155.2763709472119</v>
      </c>
      <c r="O9" s="63">
        <v>6401.3492917736403</v>
      </c>
      <c r="P9" s="63">
        <f>4969.79679987632+1</f>
        <v>4970.7967998763197</v>
      </c>
      <c r="Q9" s="63">
        <v>6398.5298129665625</v>
      </c>
      <c r="R9" s="63">
        <v>7003.7386053354094</v>
      </c>
      <c r="S9" s="63">
        <v>7785.6409542802121</v>
      </c>
      <c r="T9" s="63">
        <v>6807.9903594111411</v>
      </c>
      <c r="U9" s="63">
        <v>7715</v>
      </c>
      <c r="V9" s="63">
        <v>7878</v>
      </c>
      <c r="W9" s="63">
        <v>6735.6856732970118</v>
      </c>
      <c r="X9" s="63">
        <v>5791.1290673694857</v>
      </c>
      <c r="Y9" s="63">
        <v>4344.1780578772596</v>
      </c>
      <c r="Z9" s="37"/>
      <c r="AA9" s="63">
        <v>17274.442543899262</v>
      </c>
      <c r="AB9" s="63">
        <v>23576.93236290331</v>
      </c>
      <c r="AC9" s="63">
        <v>23036.65086632255</v>
      </c>
      <c r="AD9" s="63">
        <v>24773.414509951934</v>
      </c>
      <c r="AE9" s="63">
        <v>30187.009750554756</v>
      </c>
      <c r="AH9" s="87"/>
    </row>
    <row r="10" spans="2:34">
      <c r="B10" s="25" t="s">
        <v>28</v>
      </c>
      <c r="C10" s="26">
        <v>1360.8044536227126</v>
      </c>
      <c r="D10" s="26">
        <v>974.28919448526744</v>
      </c>
      <c r="E10" s="26">
        <v>1480.3006759195969</v>
      </c>
      <c r="F10" s="26">
        <v>2596.1536960710523</v>
      </c>
      <c r="G10" s="26">
        <v>1887.9792786120329</v>
      </c>
      <c r="H10" s="26">
        <v>1987.9509102716988</v>
      </c>
      <c r="I10" s="26">
        <v>2696.3669487070051</v>
      </c>
      <c r="J10" s="26">
        <v>3029.1585360283943</v>
      </c>
      <c r="K10" s="26">
        <v>2763.0045250658632</v>
      </c>
      <c r="L10" s="26">
        <v>1845.0255564614126</v>
      </c>
      <c r="M10" s="26">
        <v>2607.1805193344826</v>
      </c>
      <c r="N10" s="26">
        <v>2655.4078806902899</v>
      </c>
      <c r="O10" s="26">
        <v>3267.5366393658664</v>
      </c>
      <c r="P10" s="26">
        <v>2102.3798082100898</v>
      </c>
      <c r="Q10" s="26">
        <v>2615.9159898355529</v>
      </c>
      <c r="R10" s="26">
        <v>2749.208717341653</v>
      </c>
      <c r="S10" s="26">
        <v>3382.671349033169</v>
      </c>
      <c r="T10" s="26">
        <v>2856.7708787470824</v>
      </c>
      <c r="U10" s="26">
        <f>3538.78141179518</f>
        <v>3538.7814117951798</v>
      </c>
      <c r="V10" s="26">
        <v>4992.3442554051635</v>
      </c>
      <c r="W10" s="26">
        <v>3136.1137602114841</v>
      </c>
      <c r="X10" s="26">
        <v>2984.1652028911221</v>
      </c>
      <c r="Y10" s="26">
        <v>1918.0220173016</v>
      </c>
      <c r="AA10" s="26">
        <v>6411.5480200986294</v>
      </c>
      <c r="AB10" s="26">
        <v>9601.4556736191298</v>
      </c>
      <c r="AC10" s="26">
        <v>9870.6184815520483</v>
      </c>
      <c r="AD10" s="26">
        <v>10735.041154753162</v>
      </c>
      <c r="AE10" s="26">
        <v>14770.567894980595</v>
      </c>
    </row>
    <row r="11" spans="2:34">
      <c r="B11" s="27" t="s">
        <v>137</v>
      </c>
      <c r="C11" s="28">
        <v>2932.0288694640367</v>
      </c>
      <c r="D11" s="28">
        <v>1808.6239036509612</v>
      </c>
      <c r="E11" s="28">
        <v>2040.9432560338705</v>
      </c>
      <c r="F11" s="28">
        <v>4081.2984946517658</v>
      </c>
      <c r="G11" s="28">
        <v>2432.2909932295602</v>
      </c>
      <c r="H11" s="28">
        <v>3441.9012996709812</v>
      </c>
      <c r="I11" s="28">
        <v>4605.6401247781923</v>
      </c>
      <c r="J11" s="28">
        <v>3495.6442716054444</v>
      </c>
      <c r="K11" s="28">
        <v>3371.1800894135331</v>
      </c>
      <c r="L11" s="28">
        <f t="shared" ref="L11:Q11" si="0">+L9-L10</f>
        <v>2529.1204958134249</v>
      </c>
      <c r="M11" s="28">
        <f t="shared" si="0"/>
        <v>3765.8194806655174</v>
      </c>
      <c r="N11" s="28">
        <f t="shared" si="0"/>
        <v>3499.8684902569221</v>
      </c>
      <c r="O11" s="28">
        <f t="shared" si="0"/>
        <v>3133.8126524077738</v>
      </c>
      <c r="P11" s="28">
        <f t="shared" si="0"/>
        <v>2868.4169916662299</v>
      </c>
      <c r="Q11" s="28">
        <f t="shared" si="0"/>
        <v>3782.6138231310097</v>
      </c>
      <c r="R11" s="28">
        <f t="shared" ref="R11:W11" si="1">+R9-R10</f>
        <v>4254.5298879937563</v>
      </c>
      <c r="S11" s="28">
        <f t="shared" si="1"/>
        <v>4402.9696052470426</v>
      </c>
      <c r="T11" s="28">
        <f t="shared" si="1"/>
        <v>3951.2194806640587</v>
      </c>
      <c r="U11" s="28">
        <f t="shared" si="1"/>
        <v>4176.2185882048198</v>
      </c>
      <c r="V11" s="28">
        <f t="shared" si="1"/>
        <v>2885.6557445948365</v>
      </c>
      <c r="W11" s="28">
        <f t="shared" si="1"/>
        <v>3599.5719130855277</v>
      </c>
      <c r="X11" s="28">
        <f t="shared" ref="X11" si="2">+X9-X10</f>
        <v>2806.9638644783636</v>
      </c>
      <c r="Y11" s="28">
        <f>+Y9-Y10</f>
        <v>2426.1560405756595</v>
      </c>
      <c r="AA11" s="28">
        <v>10862.894523800633</v>
      </c>
      <c r="AB11" s="28">
        <v>13975.47668928418</v>
      </c>
      <c r="AC11" s="28">
        <v>13166.032384770502</v>
      </c>
      <c r="AD11" s="28">
        <f>+AD9-AD10</f>
        <v>14038.373355198772</v>
      </c>
      <c r="AE11" s="28">
        <f>+AE9-AE10</f>
        <v>15416.441855574161</v>
      </c>
    </row>
    <row r="12" spans="2:34">
      <c r="B12" s="29" t="s">
        <v>138</v>
      </c>
      <c r="C12" s="30">
        <v>0.68300552311119545</v>
      </c>
      <c r="D12" s="30">
        <v>0.64990311945501711</v>
      </c>
      <c r="E12" s="30">
        <v>0.57960859726682556</v>
      </c>
      <c r="F12" s="30">
        <v>0.61120594772988934</v>
      </c>
      <c r="G12" s="30">
        <v>0.56299509988590424</v>
      </c>
      <c r="H12" s="30">
        <v>0.63388489531417935</v>
      </c>
      <c r="I12" s="30">
        <v>0.63073619053342711</v>
      </c>
      <c r="J12" s="30">
        <v>0.5357471136929437</v>
      </c>
      <c r="K12" s="30">
        <v>0.54957264922481353</v>
      </c>
      <c r="L12" s="30">
        <f t="shared" ref="L12:Q12" si="3">+L11/L9</f>
        <v>0.57819754200894125</v>
      </c>
      <c r="M12" s="30">
        <f t="shared" si="3"/>
        <v>0.59090216235140713</v>
      </c>
      <c r="N12" s="30">
        <f t="shared" si="3"/>
        <v>0.56859648199977419</v>
      </c>
      <c r="O12" s="30">
        <f t="shared" si="3"/>
        <v>0.48955501560194964</v>
      </c>
      <c r="P12" s="30">
        <f t="shared" si="3"/>
        <v>0.57705376162984579</v>
      </c>
      <c r="Q12" s="30">
        <f t="shared" si="3"/>
        <v>0.5911692113187591</v>
      </c>
      <c r="R12" s="30">
        <f t="shared" ref="R12:S12" si="4">+R11/R9</f>
        <v>0.60746554486666293</v>
      </c>
      <c r="S12" s="30">
        <f t="shared" si="4"/>
        <v>0.56552435838008663</v>
      </c>
      <c r="T12" s="30">
        <f t="shared" ref="T12:W12" si="5">+T11/T9</f>
        <v>0.58037971149621614</v>
      </c>
      <c r="U12" s="30">
        <f t="shared" si="5"/>
        <v>0.54131154740179133</v>
      </c>
      <c r="V12" s="30">
        <f t="shared" si="5"/>
        <v>0.36629293533826307</v>
      </c>
      <c r="W12" s="30">
        <f t="shared" si="5"/>
        <v>0.53440319036199835</v>
      </c>
      <c r="X12" s="30">
        <f t="shared" ref="X12:Y12" si="6">+X11/X9</f>
        <v>0.48470062259437358</v>
      </c>
      <c r="Y12" s="30">
        <f t="shared" si="6"/>
        <v>0.55848448388903682</v>
      </c>
      <c r="AA12" s="30">
        <v>0.62884197253803897</v>
      </c>
      <c r="AB12" s="30">
        <v>0.59276060490692317</v>
      </c>
      <c r="AC12" s="30">
        <v>0.57152545572577229</v>
      </c>
      <c r="AD12" s="30">
        <f t="shared" ref="AD12:AE12" si="7">+AD11/AD9</f>
        <v>0.5666709104455222</v>
      </c>
      <c r="AE12" s="30">
        <f t="shared" si="7"/>
        <v>0.51069787908657793</v>
      </c>
    </row>
    <row r="13" spans="2:34">
      <c r="P13" s="81"/>
      <c r="Q13" s="81"/>
      <c r="R13" s="81"/>
      <c r="S13" s="81"/>
      <c r="T13" s="87"/>
      <c r="U13" s="81"/>
      <c r="V13" s="81"/>
      <c r="W13" s="81"/>
      <c r="X13" s="87"/>
      <c r="Y13" s="87"/>
    </row>
    <row r="14" spans="2:34">
      <c r="B14" s="64" t="s">
        <v>139</v>
      </c>
    </row>
    <row r="15" spans="2:34">
      <c r="B15" s="62" t="s">
        <v>136</v>
      </c>
      <c r="C15" s="63">
        <v>162.42583875283029</v>
      </c>
      <c r="D15" s="63">
        <v>252.54613838817073</v>
      </c>
      <c r="E15" s="63">
        <v>430.42716552415203</v>
      </c>
      <c r="F15" s="63">
        <v>582.06899554188055</v>
      </c>
      <c r="G15" s="63">
        <v>1115.51207133821</v>
      </c>
      <c r="H15" s="63">
        <v>1157.50441309797</v>
      </c>
      <c r="I15" s="63">
        <v>1375.9067637799501</v>
      </c>
      <c r="J15" s="63">
        <v>3261.8334762849599</v>
      </c>
      <c r="K15" s="63">
        <v>2240.3211052427018</v>
      </c>
      <c r="L15" s="63">
        <v>1993.9523242949699</v>
      </c>
      <c r="M15" s="63">
        <v>3231.6766473017087</v>
      </c>
      <c r="N15" s="63">
        <v>2846.604892136992</v>
      </c>
      <c r="O15" s="63">
        <v>1734.6100781928758</v>
      </c>
      <c r="P15" s="63">
        <v>1955.211531268772</v>
      </c>
      <c r="Q15" s="63">
        <v>3117.2020851740149</v>
      </c>
      <c r="R15" s="63">
        <v>2866.4179585762804</v>
      </c>
      <c r="S15" s="63">
        <v>1151.1196728517139</v>
      </c>
      <c r="T15" s="63">
        <v>1378.3936645909948</v>
      </c>
      <c r="U15" s="63">
        <v>1815.0925743057487</v>
      </c>
      <c r="V15" s="63">
        <v>1967.7024577272605</v>
      </c>
      <c r="W15" s="63">
        <v>1793.7741812437539</v>
      </c>
      <c r="X15" s="63">
        <v>1278.2396270239865</v>
      </c>
      <c r="Y15" s="63">
        <v>1740.3976170633314</v>
      </c>
      <c r="Z15" s="37"/>
      <c r="AA15" s="63">
        <v>1427.4681382070335</v>
      </c>
      <c r="AB15" s="63">
        <v>6910.7567245010814</v>
      </c>
      <c r="AC15" s="63">
        <v>10312.554968976374</v>
      </c>
      <c r="AD15" s="63">
        <v>9673.3629475364341</v>
      </c>
      <c r="AE15" s="63">
        <v>6312.3083694757179</v>
      </c>
      <c r="AH15" s="87"/>
    </row>
    <row r="16" spans="2:34">
      <c r="B16" s="25" t="s">
        <v>28</v>
      </c>
      <c r="C16" s="26">
        <v>81.14906336051429</v>
      </c>
      <c r="D16" s="26">
        <v>99.127321716005355</v>
      </c>
      <c r="E16" s="26">
        <v>172.10525754690062</v>
      </c>
      <c r="F16" s="26">
        <v>256.11035803842742</v>
      </c>
      <c r="G16" s="26">
        <v>483.06774749803958</v>
      </c>
      <c r="H16" s="26">
        <v>429.43413725934511</v>
      </c>
      <c r="I16" s="26">
        <v>511.48747887550945</v>
      </c>
      <c r="J16" s="26">
        <v>1267.623308121651</v>
      </c>
      <c r="K16" s="26">
        <v>887.15772611952787</v>
      </c>
      <c r="L16" s="26" t="s">
        <v>140</v>
      </c>
      <c r="M16" s="26">
        <v>1294.9698980149633</v>
      </c>
      <c r="N16" s="26">
        <v>1140.5171549635943</v>
      </c>
      <c r="O16" s="26">
        <f>536.179956852371+2</f>
        <v>538.17995685237099</v>
      </c>
      <c r="P16" s="26">
        <v>655.42744437658359</v>
      </c>
      <c r="Q16" s="26">
        <v>1086.4005748408445</v>
      </c>
      <c r="R16" s="26">
        <v>962.29732292495237</v>
      </c>
      <c r="S16" s="26">
        <v>301.27664715211682</v>
      </c>
      <c r="T16" s="26">
        <v>368.59455568875245</v>
      </c>
      <c r="U16" s="26">
        <v>515.72282209964214</v>
      </c>
      <c r="V16" s="26">
        <v>621.15626973460553</v>
      </c>
      <c r="W16" s="26">
        <v>394.74806744253522</v>
      </c>
      <c r="X16" s="26">
        <v>249</v>
      </c>
      <c r="Y16" s="26">
        <v>385.81685920443806</v>
      </c>
      <c r="AA16" s="26">
        <v>608.49200066184767</v>
      </c>
      <c r="AB16" s="26">
        <v>2691.6126717545449</v>
      </c>
      <c r="AC16" s="26">
        <v>4254.4983514780997</v>
      </c>
      <c r="AD16" s="26">
        <v>3241.992156539241</v>
      </c>
      <c r="AE16" s="26">
        <v>1806.7502946751169</v>
      </c>
    </row>
    <row r="17" spans="2:39">
      <c r="B17" s="27" t="s">
        <v>137</v>
      </c>
      <c r="C17" s="28">
        <v>81.276775392315997</v>
      </c>
      <c r="D17" s="28">
        <v>153.41881667216538</v>
      </c>
      <c r="E17" s="28">
        <v>258.32190797725139</v>
      </c>
      <c r="F17" s="28">
        <v>325.95863750345313</v>
      </c>
      <c r="G17" s="28">
        <v>632.44432384017045</v>
      </c>
      <c r="H17" s="28">
        <v>728.07027583862032</v>
      </c>
      <c r="I17" s="28">
        <v>864.41928490443729</v>
      </c>
      <c r="J17" s="28">
        <v>1994.2101681633089</v>
      </c>
      <c r="K17" s="28">
        <v>1353.1633791231739</v>
      </c>
      <c r="L17" s="28">
        <v>1062.1268251586885</v>
      </c>
      <c r="M17" s="28">
        <f t="shared" ref="M17:R17" si="8">+M15-M16</f>
        <v>1936.7067492867454</v>
      </c>
      <c r="N17" s="28">
        <f t="shared" si="8"/>
        <v>1706.0877371733977</v>
      </c>
      <c r="O17" s="28">
        <f t="shared" si="8"/>
        <v>1196.4301213405047</v>
      </c>
      <c r="P17" s="28">
        <f t="shared" si="8"/>
        <v>1299.7840868921885</v>
      </c>
      <c r="Q17" s="28">
        <f t="shared" si="8"/>
        <v>2030.8015103331704</v>
      </c>
      <c r="R17" s="28">
        <f t="shared" si="8"/>
        <v>1904.120635651328</v>
      </c>
      <c r="S17" s="28">
        <f t="shared" ref="S17:T17" si="9">+S15-S16</f>
        <v>849.84302569959709</v>
      </c>
      <c r="T17" s="28">
        <f t="shared" si="9"/>
        <v>1009.7991089022423</v>
      </c>
      <c r="U17" s="28">
        <f t="shared" ref="U17:V17" si="10">+U15-U16</f>
        <v>1299.3697522061066</v>
      </c>
      <c r="V17" s="28">
        <f t="shared" si="10"/>
        <v>1346.5461879926549</v>
      </c>
      <c r="W17" s="28">
        <f t="shared" ref="W17:X17" si="11">+W15-W16</f>
        <v>1399.0261138012188</v>
      </c>
      <c r="X17" s="28">
        <f t="shared" si="11"/>
        <v>1029.2396270239865</v>
      </c>
      <c r="Y17" s="28">
        <f t="shared" ref="Y17" si="12">+Y15-Y16</f>
        <v>1354.5807578588933</v>
      </c>
      <c r="AA17" s="28">
        <v>818.97613754518579</v>
      </c>
      <c r="AB17" s="28">
        <v>4219.1440527465365</v>
      </c>
      <c r="AC17" s="28">
        <v>6058.0566174982741</v>
      </c>
      <c r="AD17" s="28">
        <f t="shared" ref="AD17:AE17" si="13">+AD15-AD16</f>
        <v>6431.3707909971927</v>
      </c>
      <c r="AE17" s="28">
        <f t="shared" si="13"/>
        <v>4505.5580748006014</v>
      </c>
    </row>
    <row r="18" spans="2:39">
      <c r="B18" s="29" t="s">
        <v>138</v>
      </c>
      <c r="C18" s="30">
        <v>0.50039313951764797</v>
      </c>
      <c r="D18" s="30">
        <v>0.60748826987152826</v>
      </c>
      <c r="E18" s="30">
        <v>0.60015242686339343</v>
      </c>
      <c r="F18" s="30">
        <v>0.56000000000000005</v>
      </c>
      <c r="G18" s="30">
        <v>0.56695426261184834</v>
      </c>
      <c r="H18" s="30">
        <v>0.629</v>
      </c>
      <c r="I18" s="30">
        <v>0.62825425941629187</v>
      </c>
      <c r="J18" s="30">
        <v>0.61137706221428545</v>
      </c>
      <c r="K18" s="30">
        <v>0.60400420991283787</v>
      </c>
      <c r="L18" s="30">
        <f t="shared" ref="L18:Q18" si="14">+L17/L15</f>
        <v>0.53267413278511544</v>
      </c>
      <c r="M18" s="30">
        <f t="shared" si="14"/>
        <v>0.59928853058482834</v>
      </c>
      <c r="N18" s="30">
        <f t="shared" si="14"/>
        <v>0.59934125100607494</v>
      </c>
      <c r="O18" s="30">
        <f t="shared" si="14"/>
        <v>0.68974009570320882</v>
      </c>
      <c r="P18" s="30">
        <f t="shared" si="14"/>
        <v>0.66477926613328386</v>
      </c>
      <c r="Q18" s="30">
        <f t="shared" si="14"/>
        <v>0.65148214804296301</v>
      </c>
      <c r="R18" s="30">
        <f t="shared" ref="R18:S18" si="15">+R17/R15</f>
        <v>0.66428576124225958</v>
      </c>
      <c r="S18" s="30">
        <f t="shared" si="15"/>
        <v>0.73827512963465192</v>
      </c>
      <c r="T18" s="30">
        <f t="shared" ref="T18:U18" si="16">+T17/T15</f>
        <v>0.73259122908249574</v>
      </c>
      <c r="U18" s="30">
        <f t="shared" si="16"/>
        <v>0.7158696865382197</v>
      </c>
      <c r="V18" s="30">
        <f t="shared" ref="V18:W18" si="17">+V17/V15</f>
        <v>0.68432408706138703</v>
      </c>
      <c r="W18" s="30">
        <f t="shared" si="17"/>
        <v>0.77993435764092245</v>
      </c>
      <c r="X18" s="30">
        <f t="shared" ref="X18:Y18" si="18">+X17/X15</f>
        <v>0.80520084439900763</v>
      </c>
      <c r="Y18" s="30">
        <f t="shared" si="18"/>
        <v>0.77831683092312665</v>
      </c>
      <c r="AA18" s="30">
        <v>0.57372638703786272</v>
      </c>
      <c r="AB18" s="30">
        <v>0.61051838763013833</v>
      </c>
      <c r="AC18" s="30">
        <v>0.58744478315247206</v>
      </c>
      <c r="AD18" s="30">
        <f t="shared" ref="AD18:AE18" si="19">+AD17/AD15</f>
        <v>0.66485366318598682</v>
      </c>
      <c r="AE18" s="30">
        <f t="shared" si="19"/>
        <v>0.71377344246805552</v>
      </c>
    </row>
    <row r="19" spans="2:39">
      <c r="F19" s="35"/>
      <c r="G19" s="35"/>
      <c r="H19" s="35"/>
      <c r="I19" s="35"/>
      <c r="J19" s="35"/>
      <c r="K19" s="35"/>
      <c r="L19" s="35"/>
      <c r="M19" s="35"/>
      <c r="N19" s="35"/>
      <c r="O19" s="35"/>
      <c r="T19" s="87"/>
      <c r="X19" s="87"/>
      <c r="Y19" s="87"/>
    </row>
    <row r="20" spans="2:39">
      <c r="B20" s="64" t="s">
        <v>141</v>
      </c>
      <c r="L20" s="30"/>
      <c r="M20" s="30"/>
      <c r="N20" s="30"/>
      <c r="O20" s="30"/>
      <c r="P20" s="30"/>
      <c r="Q20" s="30"/>
      <c r="R20" s="30"/>
      <c r="S20" s="30"/>
      <c r="T20" s="30"/>
      <c r="U20" s="30"/>
      <c r="V20" s="30"/>
      <c r="W20" s="30"/>
      <c r="X20" s="30"/>
      <c r="Y20" s="30"/>
    </row>
    <row r="21" spans="2:39">
      <c r="B21" s="62" t="s">
        <v>136</v>
      </c>
      <c r="C21" s="63">
        <v>601.47753926450855</v>
      </c>
      <c r="D21" s="63">
        <v>585.41332393549487</v>
      </c>
      <c r="E21" s="63">
        <v>488.0911096548565</v>
      </c>
      <c r="F21" s="63">
        <v>516.09409089744656</v>
      </c>
      <c r="G21" s="63">
        <v>971.17130178364198</v>
      </c>
      <c r="H21" s="63">
        <v>1015.44488097849</v>
      </c>
      <c r="I21" s="63">
        <v>428.75537580667401</v>
      </c>
      <c r="J21" s="63">
        <v>768.69042849514994</v>
      </c>
      <c r="K21" s="63">
        <v>687.27380542234448</v>
      </c>
      <c r="L21" s="63">
        <v>482.77506994341149</v>
      </c>
      <c r="M21" s="63">
        <v>447.00971464636609</v>
      </c>
      <c r="N21" s="63">
        <v>457.49201162486406</v>
      </c>
      <c r="O21" s="63">
        <v>615.60459981061899</v>
      </c>
      <c r="P21" s="63">
        <v>531.62768559713641</v>
      </c>
      <c r="Q21" s="63">
        <v>566.14017914635156</v>
      </c>
      <c r="R21" s="63">
        <v>431.76466035639442</v>
      </c>
      <c r="S21" s="63">
        <v>574.31175403502436</v>
      </c>
      <c r="T21" s="63">
        <v>546.24792622061057</v>
      </c>
      <c r="U21" s="63">
        <v>432.46888198444299</v>
      </c>
      <c r="V21" s="63">
        <v>443.31753426535033</v>
      </c>
      <c r="W21" s="63">
        <v>680.87623559753706</v>
      </c>
      <c r="X21" s="63">
        <v>669.67356339845719</v>
      </c>
      <c r="Y21" s="63">
        <v>538.85716073423168</v>
      </c>
      <c r="Z21" s="37"/>
      <c r="AA21" s="63">
        <v>2191.0760637523067</v>
      </c>
      <c r="AB21" s="63">
        <v>3184.0619870639548</v>
      </c>
      <c r="AC21" s="63">
        <v>2074.5506592752886</v>
      </c>
      <c r="AD21" s="63">
        <v>2145.1371249105014</v>
      </c>
      <c r="AE21" s="63">
        <v>1996.3460965054282</v>
      </c>
      <c r="AH21" s="87"/>
    </row>
    <row r="22" spans="2:39">
      <c r="B22" s="25" t="s">
        <v>28</v>
      </c>
      <c r="C22" s="26">
        <v>145.44911185746238</v>
      </c>
      <c r="D22" s="26">
        <v>215.70410805514729</v>
      </c>
      <c r="E22" s="26">
        <v>91.952113762600305</v>
      </c>
      <c r="F22" s="26">
        <v>103.80277540259124</v>
      </c>
      <c r="G22" s="26">
        <v>225.01602476019701</v>
      </c>
      <c r="H22" s="26">
        <v>255.89211000657934</v>
      </c>
      <c r="I22" s="26">
        <v>76.348726512299052</v>
      </c>
      <c r="J22" s="26">
        <v>190.60354623485867</v>
      </c>
      <c r="K22" s="26">
        <v>84.420955549108143</v>
      </c>
      <c r="L22" s="26">
        <v>94.815377034748579</v>
      </c>
      <c r="M22" s="26">
        <v>93.659121512325157</v>
      </c>
      <c r="N22" s="26">
        <v>67.260320802334434</v>
      </c>
      <c r="O22" s="26">
        <v>81.100080047638116</v>
      </c>
      <c r="P22" s="26">
        <v>72.092333642903768</v>
      </c>
      <c r="Q22" s="26">
        <v>121.6509905885147</v>
      </c>
      <c r="R22" s="26">
        <v>49.976500233983018</v>
      </c>
      <c r="S22" s="26">
        <v>70.908836490622377</v>
      </c>
      <c r="T22" s="26">
        <v>61.776348898002908</v>
      </c>
      <c r="U22" s="26">
        <v>69.281409775447059</v>
      </c>
      <c r="V22" s="26">
        <v>63.241224378552175</v>
      </c>
      <c r="W22" s="26">
        <v>72.75785060769212</v>
      </c>
      <c r="X22" s="26">
        <v>86.7087150124689</v>
      </c>
      <c r="Y22" s="26">
        <v>58.523725185117087</v>
      </c>
      <c r="AA22" s="26">
        <v>556.90810907780121</v>
      </c>
      <c r="AB22" s="26">
        <v>747.86040751393409</v>
      </c>
      <c r="AC22" s="26">
        <v>340.15577489851631</v>
      </c>
      <c r="AD22" s="26">
        <v>324.8199045130396</v>
      </c>
      <c r="AE22" s="26">
        <v>265.20786754362433</v>
      </c>
    </row>
    <row r="23" spans="2:39">
      <c r="B23" s="27" t="s">
        <v>137</v>
      </c>
      <c r="C23" s="28">
        <v>456.02842740704614</v>
      </c>
      <c r="D23" s="28">
        <v>369.70921588034759</v>
      </c>
      <c r="E23" s="28">
        <v>396.13899589225616</v>
      </c>
      <c r="F23" s="28">
        <v>412.29131549485533</v>
      </c>
      <c r="G23" s="28">
        <v>746.15527702344457</v>
      </c>
      <c r="H23" s="28">
        <v>759.55277097191038</v>
      </c>
      <c r="I23" s="28">
        <v>352.40664929437457</v>
      </c>
      <c r="J23" s="28">
        <v>578.08688226029096</v>
      </c>
      <c r="K23" s="28">
        <v>602.85284987323632</v>
      </c>
      <c r="L23" s="28">
        <f t="shared" ref="L23:Q23" si="20">+L21-L22</f>
        <v>387.95969290866293</v>
      </c>
      <c r="M23" s="28">
        <f t="shared" si="20"/>
        <v>353.35059313404093</v>
      </c>
      <c r="N23" s="28">
        <f t="shared" si="20"/>
        <v>390.23169082252963</v>
      </c>
      <c r="O23" s="28">
        <f t="shared" si="20"/>
        <v>534.50451976298086</v>
      </c>
      <c r="P23" s="28">
        <f t="shared" si="20"/>
        <v>459.53535195423262</v>
      </c>
      <c r="Q23" s="28">
        <f t="shared" si="20"/>
        <v>444.48918855783688</v>
      </c>
      <c r="R23" s="28">
        <f t="shared" ref="R23:S23" si="21">+R21-R22</f>
        <v>381.7881601224114</v>
      </c>
      <c r="S23" s="28">
        <f t="shared" si="21"/>
        <v>503.40291754440199</v>
      </c>
      <c r="T23" s="28">
        <f t="shared" ref="T23:U23" si="22">+T21-T22</f>
        <v>484.47157732260769</v>
      </c>
      <c r="U23" s="28">
        <f t="shared" si="22"/>
        <v>363.18747220899593</v>
      </c>
      <c r="V23" s="28">
        <f t="shared" ref="V23:W23" si="23">+V21-V22</f>
        <v>380.07630988679819</v>
      </c>
      <c r="W23" s="28">
        <f t="shared" si="23"/>
        <v>608.11838498984491</v>
      </c>
      <c r="X23" s="28">
        <f t="shared" ref="X23:Y23" si="24">+X21-X22</f>
        <v>582.96484838598826</v>
      </c>
      <c r="Y23" s="28">
        <f t="shared" si="24"/>
        <v>480.3334355491146</v>
      </c>
      <c r="AA23" s="28">
        <v>1634.1679546745054</v>
      </c>
      <c r="AB23" s="28">
        <v>2436.2015795500206</v>
      </c>
      <c r="AC23" s="28">
        <v>1734.3948843767723</v>
      </c>
      <c r="AD23" s="28">
        <v>1820.3172203974618</v>
      </c>
      <c r="AE23" s="28">
        <f t="shared" ref="AE23" si="25">+AE21-AE22</f>
        <v>1731.1382289618039</v>
      </c>
    </row>
    <row r="24" spans="2:39">
      <c r="B24" s="29" t="s">
        <v>138</v>
      </c>
      <c r="C24" s="30">
        <v>0.75818031038146705</v>
      </c>
      <c r="D24" s="30">
        <v>0.63153536273302324</v>
      </c>
      <c r="E24" s="30">
        <v>0.81160871004673207</v>
      </c>
      <c r="F24" s="30">
        <v>0.79886850627937545</v>
      </c>
      <c r="G24" s="30">
        <v>0.76830449546137203</v>
      </c>
      <c r="H24" s="30">
        <v>0.74800000000000011</v>
      </c>
      <c r="I24" s="30">
        <v>0.8219294011914039</v>
      </c>
      <c r="J24" s="30">
        <v>0.75204121299129545</v>
      </c>
      <c r="K24" s="30">
        <v>0.87716546901241255</v>
      </c>
      <c r="L24" s="30">
        <f t="shared" ref="L24:Q24" si="26">+L23/L21</f>
        <v>0.80360341090963472</v>
      </c>
      <c r="M24" s="30">
        <f t="shared" si="26"/>
        <v>0.79047631753054892</v>
      </c>
      <c r="N24" s="30">
        <f t="shared" si="26"/>
        <v>0.85298033825017516</v>
      </c>
      <c r="O24" s="30">
        <f t="shared" si="26"/>
        <v>0.86825946383021291</v>
      </c>
      <c r="P24" s="30">
        <f t="shared" si="26"/>
        <v>0.86439319170910367</v>
      </c>
      <c r="Q24" s="30">
        <f t="shared" si="26"/>
        <v>0.78512213923423557</v>
      </c>
      <c r="R24" s="30">
        <f t="shared" ref="R24:S24" si="27">+R23/R21</f>
        <v>0.88425060033229541</v>
      </c>
      <c r="S24" s="30">
        <f t="shared" si="27"/>
        <v>0.87653250000121363</v>
      </c>
      <c r="T24" s="30">
        <f t="shared" ref="T24:U24" si="28">+T23/T21</f>
        <v>0.88690785642808356</v>
      </c>
      <c r="U24" s="30">
        <f t="shared" si="28"/>
        <v>0.83980024306595247</v>
      </c>
      <c r="V24" s="30">
        <f t="shared" ref="V24:W24" si="29">+V23/V21</f>
        <v>0.85734553792609802</v>
      </c>
      <c r="W24" s="30">
        <f t="shared" si="29"/>
        <v>0.89314085761292605</v>
      </c>
      <c r="X24" s="30">
        <f t="shared" ref="X24:Y24" si="30">+X23/X21</f>
        <v>0.87052092280238769</v>
      </c>
      <c r="Y24" s="30">
        <f t="shared" si="30"/>
        <v>0.89139287839216186</v>
      </c>
      <c r="AA24" s="30">
        <v>0.74582894757013884</v>
      </c>
      <c r="AB24" s="30">
        <v>0.76512379138587649</v>
      </c>
      <c r="AC24" s="30">
        <v>0.83603399927705579</v>
      </c>
      <c r="AD24" s="30">
        <f t="shared" ref="AD24:AE24" si="31">+AD23/AD21</f>
        <v>0.84857848911332812</v>
      </c>
      <c r="AE24" s="30">
        <f t="shared" si="31"/>
        <v>0.86715336183046288</v>
      </c>
    </row>
    <row r="25" spans="2:39">
      <c r="B25" s="29"/>
      <c r="C25" s="30"/>
      <c r="D25" s="30"/>
      <c r="E25" s="30"/>
      <c r="F25" s="86"/>
      <c r="G25" s="86"/>
      <c r="H25" s="86"/>
      <c r="I25" s="86"/>
      <c r="J25" s="86"/>
      <c r="K25" s="86"/>
      <c r="L25" s="86"/>
      <c r="M25" s="86"/>
      <c r="N25" s="86"/>
      <c r="O25" s="85"/>
      <c r="P25" s="85"/>
      <c r="Q25" s="85"/>
      <c r="R25" s="85"/>
      <c r="S25" s="85"/>
      <c r="T25" s="87"/>
      <c r="U25" s="85"/>
      <c r="V25" s="85"/>
      <c r="W25" s="85"/>
      <c r="X25" s="87"/>
      <c r="Y25" s="87"/>
      <c r="AA25" s="30"/>
      <c r="AB25" s="30"/>
      <c r="AC25" s="30"/>
      <c r="AD25" s="30"/>
      <c r="AE25" s="30"/>
    </row>
    <row r="26" spans="2:39">
      <c r="B26" s="64" t="s">
        <v>142</v>
      </c>
      <c r="F26" s="81"/>
      <c r="G26" s="81"/>
      <c r="H26" s="81"/>
      <c r="I26" s="81"/>
      <c r="J26" s="81"/>
      <c r="K26" s="81"/>
      <c r="L26" s="81"/>
      <c r="M26" s="81"/>
      <c r="N26" s="81"/>
      <c r="O26" s="81"/>
      <c r="P26" s="81"/>
      <c r="Q26" s="81"/>
      <c r="R26" s="81"/>
      <c r="S26" s="81"/>
      <c r="T26" s="81"/>
      <c r="U26" s="81"/>
      <c r="V26" s="81"/>
      <c r="W26" s="81"/>
      <c r="X26" s="81"/>
      <c r="Y26" s="81"/>
    </row>
    <row r="27" spans="2:39">
      <c r="B27" s="62" t="s">
        <v>26</v>
      </c>
      <c r="C27" s="63">
        <v>36.651666940665372</v>
      </c>
      <c r="D27" s="63">
        <v>24.883986340492399</v>
      </c>
      <c r="E27" s="63">
        <v>191.79087875864215</v>
      </c>
      <c r="F27" s="63">
        <v>-129.9274314178092</v>
      </c>
      <c r="G27" s="63">
        <v>0</v>
      </c>
      <c r="H27" s="63">
        <v>28.4207415115117</v>
      </c>
      <c r="I27" s="63">
        <v>-0.36927926376269582</v>
      </c>
      <c r="J27" s="63">
        <v>0</v>
      </c>
      <c r="K27" s="63">
        <v>0</v>
      </c>
      <c r="L27" s="63">
        <v>0</v>
      </c>
      <c r="M27" s="63">
        <v>0</v>
      </c>
      <c r="N27" s="63">
        <v>0</v>
      </c>
      <c r="O27" s="63">
        <v>0</v>
      </c>
      <c r="P27" s="63">
        <v>0</v>
      </c>
      <c r="Q27" s="63">
        <v>0</v>
      </c>
      <c r="R27" s="63">
        <v>0</v>
      </c>
      <c r="S27" s="63">
        <v>0</v>
      </c>
      <c r="T27" s="63">
        <v>0</v>
      </c>
      <c r="U27" s="63">
        <v>0</v>
      </c>
      <c r="V27" s="63">
        <v>0</v>
      </c>
      <c r="W27" s="63">
        <v>0</v>
      </c>
      <c r="X27" s="63">
        <v>0</v>
      </c>
      <c r="Y27" s="63">
        <v>0</v>
      </c>
      <c r="Z27" s="37"/>
      <c r="AA27" s="63">
        <v>123.39910062199073</v>
      </c>
      <c r="AB27" s="63">
        <v>27.910011124012502</v>
      </c>
      <c r="AC27" s="63">
        <v>0</v>
      </c>
      <c r="AD27" s="63">
        <v>0</v>
      </c>
      <c r="AE27" s="63">
        <v>0</v>
      </c>
    </row>
    <row r="28" spans="2:39">
      <c r="B28" s="29"/>
      <c r="C28" s="30"/>
      <c r="D28" s="30"/>
      <c r="E28" s="30"/>
      <c r="F28" s="30"/>
      <c r="G28" s="30"/>
      <c r="H28" s="30"/>
      <c r="I28" s="30"/>
      <c r="J28" s="30"/>
      <c r="K28" s="30"/>
      <c r="L28" s="30"/>
      <c r="M28" s="30"/>
      <c r="N28" s="30"/>
      <c r="O28" s="30"/>
      <c r="P28" s="30"/>
      <c r="Q28" s="30"/>
      <c r="R28" s="30"/>
      <c r="S28" s="30"/>
      <c r="T28" s="30"/>
      <c r="U28" s="30"/>
      <c r="V28" s="30"/>
      <c r="W28" s="30"/>
      <c r="X28" s="30"/>
      <c r="Y28" s="30"/>
    </row>
    <row r="29" spans="2:39" s="38" customFormat="1">
      <c r="B29" s="39" t="s">
        <v>27</v>
      </c>
      <c r="C29" s="40">
        <v>5093.3883680447543</v>
      </c>
      <c r="D29" s="40">
        <v>3645.7565468003863</v>
      </c>
      <c r="E29" s="40">
        <v>4631.5530858911179</v>
      </c>
      <c r="F29" s="40">
        <v>7645.6878457443354</v>
      </c>
      <c r="G29" s="40">
        <v>6406.9536449634452</v>
      </c>
      <c r="H29" s="40">
        <v>7631.2222455306464</v>
      </c>
      <c r="I29" s="40">
        <v>9106.2999338080554</v>
      </c>
      <c r="J29" s="40">
        <v>10555.185261290211</v>
      </c>
      <c r="K29" s="40">
        <v>9061.7795251444422</v>
      </c>
      <c r="L29" s="40">
        <f t="shared" ref="L29:Q29" si="32">+L27+L21+L15+L9</f>
        <v>6850.8734465132184</v>
      </c>
      <c r="M29" s="40">
        <f t="shared" si="32"/>
        <v>10051.686361948076</v>
      </c>
      <c r="N29" s="40">
        <f t="shared" si="32"/>
        <v>9459.3732747090689</v>
      </c>
      <c r="O29" s="40">
        <f t="shared" si="32"/>
        <v>8751.5639697771348</v>
      </c>
      <c r="P29" s="40">
        <f t="shared" si="32"/>
        <v>7457.6360167422281</v>
      </c>
      <c r="Q29" s="40">
        <f t="shared" si="32"/>
        <v>10081.872077286929</v>
      </c>
      <c r="R29" s="40">
        <f t="shared" ref="R29:S29" si="33">+R27+R21+R15+R9</f>
        <v>10301.921224268084</v>
      </c>
      <c r="S29" s="40">
        <f t="shared" si="33"/>
        <v>9511.0723811669504</v>
      </c>
      <c r="T29" s="40">
        <f t="shared" ref="T29:W29" si="34">+T27+T21+T15+T9</f>
        <v>8732.631950222747</v>
      </c>
      <c r="U29" s="40">
        <f t="shared" si="34"/>
        <v>9962.5614562901919</v>
      </c>
      <c r="V29" s="40">
        <v>10289</v>
      </c>
      <c r="W29" s="40">
        <f t="shared" si="34"/>
        <v>9210.3360901383021</v>
      </c>
      <c r="X29" s="40">
        <f t="shared" ref="X29" si="35">+X27+X21+X15+X9</f>
        <v>7739.0422577919289</v>
      </c>
      <c r="Y29" s="40">
        <f>+Y27+Y21+Y15+Y9</f>
        <v>6623.4328356748229</v>
      </c>
      <c r="Z29" s="41">
        <v>0</v>
      </c>
      <c r="AA29" s="40">
        <v>21016.385846480593</v>
      </c>
      <c r="AB29" s="40">
        <v>33699.661085592357</v>
      </c>
      <c r="AC29" s="40">
        <v>35424.188260527357</v>
      </c>
      <c r="AD29" s="40">
        <f t="shared" ref="AD29:AE29" si="36">+AD27+AD21+AD15+AD9</f>
        <v>36591.914582398866</v>
      </c>
      <c r="AE29" s="40">
        <f t="shared" si="36"/>
        <v>38495.664216535901</v>
      </c>
      <c r="AF29" s="100"/>
      <c r="AG29"/>
      <c r="AH29" s="87"/>
      <c r="AI29"/>
      <c r="AJ29"/>
      <c r="AK29"/>
      <c r="AL29"/>
      <c r="AM29"/>
    </row>
    <row r="30" spans="2:39">
      <c r="B30" s="39" t="s">
        <v>31</v>
      </c>
      <c r="C30" s="40">
        <v>3505.985739204064</v>
      </c>
      <c r="D30" s="40">
        <v>2356.6359225439664</v>
      </c>
      <c r="E30" s="40">
        <v>2887.1950386620201</v>
      </c>
      <c r="F30" s="40">
        <v>4689.621016232265</v>
      </c>
      <c r="G30" s="40">
        <v>3810.89059409318</v>
      </c>
      <c r="H30" s="40">
        <v>4957.9450879930237</v>
      </c>
      <c r="I30" s="40">
        <v>5822.0967797132398</v>
      </c>
      <c r="J30" s="40">
        <v>6067.7998709053099</v>
      </c>
      <c r="K30" s="40">
        <v>5327.16824516621</v>
      </c>
      <c r="L30" s="40" t="s">
        <v>143</v>
      </c>
      <c r="M30" s="40">
        <f t="shared" ref="M30:R30" si="37">+M28+M23+M17+M11</f>
        <v>6055.8768230863043</v>
      </c>
      <c r="N30" s="40">
        <f t="shared" si="37"/>
        <v>5596.1879182528501</v>
      </c>
      <c r="O30" s="40">
        <f t="shared" si="37"/>
        <v>4864.7472935112592</v>
      </c>
      <c r="P30" s="40">
        <f t="shared" si="37"/>
        <v>4627.7364305126512</v>
      </c>
      <c r="Q30" s="40">
        <f t="shared" si="37"/>
        <v>6257.9045220220169</v>
      </c>
      <c r="R30" s="40">
        <f t="shared" si="37"/>
        <v>6540.4386837674956</v>
      </c>
      <c r="S30" s="40">
        <f t="shared" ref="S30:T30" si="38">+S28+S23+S17+S11</f>
        <v>5756.2155484910418</v>
      </c>
      <c r="T30" s="40">
        <f t="shared" si="38"/>
        <v>5445.4901668889088</v>
      </c>
      <c r="U30" s="40">
        <f t="shared" ref="U30:V30" si="39">+U28+U23+U17+U11</f>
        <v>5838.7758126199224</v>
      </c>
      <c r="V30" s="40">
        <f t="shared" si="39"/>
        <v>4612.2782424742891</v>
      </c>
      <c r="W30" s="40">
        <f t="shared" ref="W30:X30" si="40">+W28+W23+W17+W11</f>
        <v>5606.7164118765913</v>
      </c>
      <c r="X30" s="40">
        <f t="shared" si="40"/>
        <v>4419.1683398883379</v>
      </c>
      <c r="Y30" s="40">
        <f>+Y28+Y23+Y17+Y11</f>
        <v>4261.070233983668</v>
      </c>
      <c r="Z30" s="41">
        <v>0</v>
      </c>
      <c r="AA30" s="40">
        <v>13439.437716642315</v>
      </c>
      <c r="AB30" s="40">
        <v>20658.732332704749</v>
      </c>
      <c r="AC30" s="40">
        <v>20958.915667144902</v>
      </c>
      <c r="AD30" s="40">
        <f>+AD28+AD23+AD17+AD11</f>
        <v>22290.061366593425</v>
      </c>
      <c r="AE30" s="40">
        <f>+AE28+AE23+AE17+AE11</f>
        <v>21653.138159336566</v>
      </c>
    </row>
    <row r="31" spans="2:39">
      <c r="L31" s="36"/>
      <c r="M31" s="36"/>
      <c r="N31" s="86"/>
      <c r="O31" s="86"/>
      <c r="P31" s="86"/>
      <c r="Q31" s="86"/>
      <c r="R31" s="86"/>
      <c r="S31" s="86"/>
      <c r="T31" s="86"/>
      <c r="U31" s="86"/>
      <c r="V31" s="86"/>
      <c r="W31" s="86"/>
      <c r="X31" s="86"/>
      <c r="Y31" s="86"/>
    </row>
    <row r="32" spans="2:39">
      <c r="B32" s="19" t="s">
        <v>144</v>
      </c>
      <c r="C32" s="23" t="s">
        <v>2</v>
      </c>
      <c r="D32" s="23" t="s">
        <v>3</v>
      </c>
      <c r="E32" s="23" t="s">
        <v>4</v>
      </c>
      <c r="F32" s="23" t="s">
        <v>5</v>
      </c>
      <c r="G32" s="23" t="s">
        <v>6</v>
      </c>
      <c r="H32" s="23" t="s">
        <v>7</v>
      </c>
      <c r="I32" s="23" t="s">
        <v>8</v>
      </c>
      <c r="J32" s="23" t="s">
        <v>9</v>
      </c>
      <c r="K32" s="23" t="s">
        <v>10</v>
      </c>
      <c r="L32" s="23" t="s">
        <v>11</v>
      </c>
      <c r="M32" s="23" t="s">
        <v>12</v>
      </c>
      <c r="N32" s="23" t="s">
        <v>13</v>
      </c>
      <c r="O32" s="23" t="s">
        <v>14</v>
      </c>
      <c r="P32" s="23" t="s">
        <v>15</v>
      </c>
      <c r="Q32" s="23" t="s">
        <v>16</v>
      </c>
      <c r="R32" s="23" t="s">
        <v>17</v>
      </c>
      <c r="S32" s="23" t="s">
        <v>18</v>
      </c>
      <c r="T32" s="23" t="s">
        <v>19</v>
      </c>
      <c r="U32" s="23" t="s">
        <v>20</v>
      </c>
      <c r="V32" s="23" t="s">
        <v>21</v>
      </c>
      <c r="W32" s="23" t="s">
        <v>22</v>
      </c>
      <c r="X32" s="23" t="s">
        <v>23</v>
      </c>
      <c r="Y32" s="23" t="s">
        <v>146</v>
      </c>
      <c r="AA32" s="23">
        <v>2020</v>
      </c>
      <c r="AB32" s="23">
        <v>2021</v>
      </c>
      <c r="AC32" s="23">
        <v>2022</v>
      </c>
      <c r="AD32" s="23">
        <v>2023</v>
      </c>
      <c r="AE32" s="23">
        <v>2024</v>
      </c>
    </row>
    <row r="33" spans="1:32">
      <c r="B33" s="25" t="s">
        <v>145</v>
      </c>
      <c r="C33" s="26">
        <v>631.92494706394336</v>
      </c>
      <c r="D33" s="26">
        <v>616.12813060714154</v>
      </c>
      <c r="E33" s="26">
        <v>734.76862952265913</v>
      </c>
      <c r="F33" s="26">
        <v>1131.5915945479023</v>
      </c>
      <c r="G33" s="26">
        <v>1679.4694599039478</v>
      </c>
      <c r="H33" s="26">
        <v>1953.92597891643</v>
      </c>
      <c r="I33" s="26">
        <v>2067.39050951639</v>
      </c>
      <c r="J33" s="26">
        <v>2865.5877733768252</v>
      </c>
      <c r="K33" s="26">
        <v>3147.7751980979647</v>
      </c>
      <c r="L33" s="26">
        <v>3201.9293546640824</v>
      </c>
      <c r="M33" s="26">
        <v>3428.65308</v>
      </c>
      <c r="N33" s="26">
        <v>3602</v>
      </c>
      <c r="O33" s="26">
        <v>3677</v>
      </c>
      <c r="P33" s="26">
        <v>4012</v>
      </c>
      <c r="Q33" s="26">
        <v>4060</v>
      </c>
      <c r="R33" s="26">
        <v>4175.0301592190899</v>
      </c>
      <c r="S33" s="26">
        <v>4205.0148244197999</v>
      </c>
      <c r="T33" s="26">
        <v>4305.9174511956244</v>
      </c>
      <c r="U33" s="26">
        <v>4318.9892408712803</v>
      </c>
      <c r="V33" s="26">
        <v>4411.16407398924</v>
      </c>
      <c r="W33" s="26">
        <v>4383.0926248878241</v>
      </c>
      <c r="X33" s="26">
        <v>4546.6220000000003</v>
      </c>
      <c r="Y33" s="26">
        <v>4639.1440000000002</v>
      </c>
      <c r="AA33" s="26">
        <v>1131.5915945479023</v>
      </c>
      <c r="AB33" s="26">
        <v>2865.5877733768252</v>
      </c>
      <c r="AC33" s="26">
        <v>3602</v>
      </c>
      <c r="AD33" s="26">
        <v>4175.0301592190881</v>
      </c>
      <c r="AE33" s="26">
        <v>4411.16407398924</v>
      </c>
      <c r="AF33" s="36"/>
    </row>
    <row r="34" spans="1:32">
      <c r="A34" s="80"/>
      <c r="B34" s="7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2">
      <c r="B35" s="78" t="s">
        <v>47</v>
      </c>
      <c r="C35" s="79">
        <f>+'P&amp;L'!C29</f>
        <v>9.4947984375000001</v>
      </c>
      <c r="D35" s="79">
        <f>+'P&amp;L'!D29</f>
        <v>10.0023</v>
      </c>
      <c r="E35" s="79">
        <f>+'P&amp;L'!E29</f>
        <v>9.1327878787878802</v>
      </c>
      <c r="F35" s="79">
        <f>+'P&amp;L'!F29</f>
        <v>9.0270687500000015</v>
      </c>
      <c r="G35" s="79">
        <f>+'P&amp;L'!G29</f>
        <v>8.5145936507936533</v>
      </c>
      <c r="H35" s="79">
        <f>+'P&amp;L'!H29</f>
        <v>8.3697305084745768</v>
      </c>
      <c r="I35" s="79">
        <f>+'P&amp;L'!I29</f>
        <v>8.7611939393939409</v>
      </c>
      <c r="J35" s="79">
        <f>+'P&amp;L'!J29</f>
        <v>8.7244861538461542</v>
      </c>
      <c r="K35" s="79">
        <v>8.8482828125000008</v>
      </c>
      <c r="L35" s="79">
        <v>9.4411389830508501</v>
      </c>
      <c r="M35" s="79">
        <v>9.9903378787878818</v>
      </c>
      <c r="N35" s="79">
        <v>10.192498437499999</v>
      </c>
      <c r="O35" s="79">
        <v>10.243898461538459</v>
      </c>
      <c r="P35" s="79">
        <v>10.71</v>
      </c>
      <c r="Q35" s="79">
        <v>10.481746153846155</v>
      </c>
      <c r="R35" s="79">
        <v>10.847439682539683</v>
      </c>
      <c r="S35" s="79">
        <v>10.509390322580645</v>
      </c>
      <c r="T35" s="79">
        <v>10.74401333333333</v>
      </c>
      <c r="U35" s="79">
        <v>10.710659090909088</v>
      </c>
      <c r="V35" s="79">
        <v>11.007196825396827</v>
      </c>
      <c r="W35" s="79">
        <v>11.078214285714285</v>
      </c>
      <c r="X35" s="79">
        <v>10.297355932203391</v>
      </c>
      <c r="Y35" s="79">
        <v>10.099481818181816</v>
      </c>
      <c r="Z35" s="24"/>
      <c r="AA35" s="79">
        <f>+'P&amp;L'!AA29</f>
        <v>9.4003920948616582</v>
      </c>
      <c r="AB35" s="79">
        <f>+'P&amp;L'!AB29</f>
        <v>8.5990667984189688</v>
      </c>
      <c r="AC35" s="79">
        <f>+'P&amp;L'!AC29</f>
        <v>9.6244999999999994</v>
      </c>
      <c r="AD35" s="79">
        <v>10.564676494023908</v>
      </c>
      <c r="AE35" s="79">
        <v>10.7433462151394</v>
      </c>
    </row>
    <row r="37" spans="1:32">
      <c r="B37"/>
    </row>
    <row r="38" spans="1:32">
      <c r="B38"/>
    </row>
    <row r="39" spans="1:32">
      <c r="B39"/>
    </row>
    <row r="40" spans="1:32">
      <c r="B40"/>
    </row>
    <row r="41" spans="1:32">
      <c r="B41"/>
    </row>
    <row r="42" spans="1:32">
      <c r="B42"/>
    </row>
    <row r="43" spans="1:32">
      <c r="B43"/>
    </row>
    <row r="44" spans="1:32">
      <c r="B44"/>
    </row>
    <row r="45" spans="1:32">
      <c r="B45"/>
    </row>
    <row r="46" spans="1:32">
      <c r="B46"/>
    </row>
    <row r="47" spans="1:32">
      <c r="B47"/>
    </row>
    <row r="48" spans="1:32">
      <c r="B48"/>
    </row>
    <row r="49" spans="2:2">
      <c r="B49"/>
    </row>
    <row r="50" spans="2:2">
      <c r="B50"/>
    </row>
  </sheetData>
  <pageMargins left="0.7" right="0.7" top="0.75" bottom="0.75" header="0.3" footer="0.3"/>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9b391e-9ef3-400c-a621-2eedc5a46bc3" xsi:nil="true"/>
    <lcf76f155ced4ddcb4097134ff3c332f xmlns="4606f9c5-162a-4b29-b38f-bd42a84431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541D3F22FCE646AF35676C2F651C5E" ma:contentTypeVersion="13" ma:contentTypeDescription="Create a new document." ma:contentTypeScope="" ma:versionID="8664432a397b94c946a104dd1a4f5c0b">
  <xsd:schema xmlns:xsd="http://www.w3.org/2001/XMLSchema" xmlns:xs="http://www.w3.org/2001/XMLSchema" xmlns:p="http://schemas.microsoft.com/office/2006/metadata/properties" xmlns:ns2="3c9b391e-9ef3-400c-a621-2eedc5a46bc3" xmlns:ns3="4606f9c5-162a-4b29-b38f-bd42a844318a" targetNamespace="http://schemas.microsoft.com/office/2006/metadata/properties" ma:root="true" ma:fieldsID="bf4307712b93972949894cf8e9b8f560" ns2:_="" ns3:_="">
    <xsd:import namespace="3c9b391e-9ef3-400c-a621-2eedc5a46bc3"/>
    <xsd:import namespace="4606f9c5-162a-4b29-b38f-bd42a844318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b391e-9ef3-400c-a621-2eedc5a46b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2557794-74c1-46e1-b132-e5c8d688b7a5}" ma:internalName="TaxCatchAll" ma:showField="CatchAllData" ma:web="3c9b391e-9ef3-400c-a621-2eedc5a46b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06f9c5-162a-4b29-b38f-bd42a844318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369bd32-296d-4811-a93a-0242b33f1be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0BADA-009D-4092-A2D2-65AC37DBDBA2}">
  <ds:schemaRefs>
    <ds:schemaRef ds:uri="http://schemas.microsoft.com/sharepoint/v3/contenttype/forms"/>
  </ds:schemaRefs>
</ds:datastoreItem>
</file>

<file path=customXml/itemProps2.xml><?xml version="1.0" encoding="utf-8"?>
<ds:datastoreItem xmlns:ds="http://schemas.openxmlformats.org/officeDocument/2006/customXml" ds:itemID="{06540212-5C2F-4178-BB6D-96BD5389F496}">
  <ds:schemaRefs>
    <ds:schemaRef ds:uri="http://purl.org/dc/dcmityp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4606f9c5-162a-4b29-b38f-bd42a844318a"/>
    <ds:schemaRef ds:uri="3c9b391e-9ef3-400c-a621-2eedc5a46bc3"/>
    <ds:schemaRef ds:uri="http://www.w3.org/XML/1998/namespace"/>
  </ds:schemaRefs>
</ds:datastoreItem>
</file>

<file path=customXml/itemProps3.xml><?xml version="1.0" encoding="utf-8"?>
<ds:datastoreItem xmlns:ds="http://schemas.openxmlformats.org/officeDocument/2006/customXml" ds:itemID="{0DD91440-7C87-4B2E-A0B6-5D020D87A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b391e-9ef3-400c-a621-2eedc5a46bc3"/>
    <ds:schemaRef ds:uri="4606f9c5-162a-4b29-b38f-bd42a8443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P&amp;L</vt:lpstr>
      <vt:lpstr>BS</vt:lpstr>
      <vt:lpstr>CF</vt:lpstr>
      <vt:lpstr>Segment reporting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2022-03-29T07:08:27Z</dcterms:created>
  <dcterms:modified xsi:type="dcterms:W3CDTF">2025-10-29T08:50:23Z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0x0101004B541D3F22FCE646AF35676C2F651C5E</vt:lpwstr>
  </property>
  <property fmtid="{D5CDD505-2E9C-101B-9397-08002B2CF9AE}" pid="3" name="MediaServiceImageTags">
    <vt:lpwstr/>
  </property>
</Properties>
</file>